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BIMID Budget\"/>
    </mc:Choice>
  </mc:AlternateContent>
  <xr:revisionPtr revIDLastSave="0" documentId="8_{C4F52FDD-0AAC-4A96-AA6D-C113C1BF1996}" xr6:coauthVersionLast="47" xr6:coauthVersionMax="47" xr10:uidLastSave="{00000000-0000-0000-0000-000000000000}"/>
  <bookViews>
    <workbookView xWindow="-120" yWindow="-120" windowWidth="29040" windowHeight="15840" tabRatio="892" firstSheet="1" activeTab="1" xr2:uid="{00000000-000D-0000-FFFF-FFFF00000000}"/>
  </bookViews>
  <sheets>
    <sheet name="Front" sheetId="20" r:id="rId1"/>
    <sheet name="General Fund" sheetId="1" r:id="rId2"/>
    <sheet name="CIP 24-25" sheetId="10" r:id="rId3"/>
    <sheet name="Cash Flow" sheetId="9" r:id="rId4"/>
    <sheet name="AD Critical Upgrades Cash Flow" sheetId="22" r:id="rId5"/>
    <sheet name="DCV Reimb" sheetId="23" r:id="rId6"/>
    <sheet name="Utilities" sheetId="3" r:id="rId7"/>
    <sheet name="Payroll" sheetId="2" r:id="rId8"/>
    <sheet name="Stormwater" sheetId="6" r:id="rId9"/>
    <sheet name="Subventions" sheetId="5" r:id="rId10"/>
    <sheet name="Park" sheetId="7" r:id="rId11"/>
    <sheet name="By Source" sheetId="4" r:id="rId12"/>
    <sheet name="24-25" sheetId="18" r:id="rId13"/>
    <sheet name="Dept Totals" sheetId="17" r:id="rId14"/>
    <sheet name="AdminFinance" sheetId="11" r:id="rId15"/>
    <sheet name="Legal" sheetId="12" r:id="rId16"/>
    <sheet name="District Engineer" sheetId="13" r:id="rId17"/>
    <sheet name="Public Works" sheetId="14" r:id="rId18"/>
    <sheet name="EP" sheetId="15" r:id="rId19"/>
  </sheets>
  <definedNames>
    <definedName name="_xlnm.Print_Titles" localSheetId="1">'General Fund'!$1:$5</definedName>
    <definedName name="_xlnm.Print_Titles" localSheetId="7">Payroll!$4:$6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" i="14" l="1"/>
  <c r="F16" i="15" l="1"/>
  <c r="F9" i="15"/>
  <c r="G38" i="4" l="1"/>
  <c r="B14" i="7"/>
  <c r="E12" i="2" l="1"/>
  <c r="D12" i="2"/>
  <c r="C12" i="2"/>
  <c r="G8" i="3"/>
  <c r="G47" i="20" l="1"/>
  <c r="G33" i="10"/>
  <c r="D29" i="10" l="1"/>
  <c r="D26" i="10"/>
  <c r="D24" i="10"/>
  <c r="D20" i="10"/>
  <c r="G7" i="10" l="1"/>
  <c r="G10" i="10"/>
  <c r="F10" i="10"/>
  <c r="E10" i="10"/>
  <c r="D10" i="10"/>
  <c r="C10" i="10"/>
  <c r="C136" i="22" l="1"/>
  <c r="D136" i="22" s="1"/>
  <c r="D17" i="1" l="1"/>
  <c r="D11" i="1"/>
  <c r="D10" i="1"/>
  <c r="B10" i="10"/>
  <c r="G6" i="10"/>
  <c r="E12" i="1"/>
  <c r="C12" i="1"/>
  <c r="E42" i="20"/>
  <c r="D42" i="20"/>
  <c r="C42" i="20"/>
  <c r="B42" i="20"/>
  <c r="E15" i="20"/>
  <c r="D15" i="20"/>
  <c r="D44" i="20" s="1"/>
  <c r="D45" i="20" s="1"/>
  <c r="C15" i="20"/>
  <c r="C44" i="20" s="1"/>
  <c r="C45" i="20" s="1"/>
  <c r="B15" i="20"/>
  <c r="J38" i="14"/>
  <c r="K34" i="14"/>
  <c r="E44" i="20" l="1"/>
  <c r="E45" i="20" s="1"/>
  <c r="B44" i="20"/>
  <c r="B45" i="20" s="1"/>
  <c r="B47" i="20" s="1"/>
  <c r="C46" i="20" s="1"/>
  <c r="C47" i="20"/>
  <c r="D46" i="20" s="1"/>
  <c r="D47" i="20" s="1"/>
  <c r="E46" i="20" s="1"/>
  <c r="E47" i="20" s="1"/>
  <c r="G14" i="3"/>
  <c r="F9" i="3"/>
  <c r="F14" i="3" s="1"/>
  <c r="H12" i="1" l="1"/>
  <c r="D12" i="1"/>
  <c r="G12" i="1"/>
  <c r="C129" i="22" l="1"/>
  <c r="D129" i="22" s="1"/>
  <c r="G15" i="10" l="1"/>
  <c r="G16" i="10"/>
  <c r="G17" i="10"/>
  <c r="G18" i="10"/>
  <c r="G19" i="10"/>
  <c r="G14" i="10"/>
  <c r="E14" i="3" l="1"/>
  <c r="D9" i="3"/>
  <c r="D14" i="3" s="1"/>
  <c r="C9" i="3"/>
  <c r="C14" i="3" s="1"/>
  <c r="F12" i="1"/>
  <c r="C64" i="1"/>
  <c r="C53" i="1"/>
  <c r="F46" i="20"/>
  <c r="F42" i="20" l="1"/>
  <c r="F15" i="20"/>
  <c r="F44" i="20" l="1"/>
  <c r="F45" i="20" s="1"/>
  <c r="F47" i="20" s="1"/>
  <c r="G46" i="20" s="1"/>
  <c r="G38" i="14"/>
  <c r="F29" i="10" l="1"/>
  <c r="E29" i="10"/>
  <c r="F24" i="10"/>
  <c r="E24" i="10"/>
  <c r="F20" i="10"/>
  <c r="E20" i="10"/>
  <c r="G23" i="10"/>
  <c r="G22" i="10"/>
  <c r="G9" i="10"/>
  <c r="F26" i="10" l="1"/>
  <c r="E26" i="10"/>
  <c r="C15" i="23"/>
  <c r="C100" i="22" l="1"/>
  <c r="D100" i="22" s="1"/>
  <c r="K26" i="14" l="1"/>
  <c r="G35" i="4"/>
  <c r="G26" i="4"/>
  <c r="G7" i="4"/>
  <c r="B16" i="9"/>
  <c r="B24" i="10" l="1"/>
  <c r="C24" i="10"/>
  <c r="G24" i="10" l="1"/>
  <c r="G8" i="10"/>
  <c r="C86" i="22" l="1"/>
  <c r="D86" i="22" s="1"/>
  <c r="C55" i="1"/>
  <c r="C66" i="1" s="1"/>
  <c r="G5" i="17"/>
  <c r="F13" i="14"/>
  <c r="K13" i="14"/>
  <c r="G7" i="2" l="1"/>
  <c r="H7" i="2"/>
  <c r="B9" i="9" l="1"/>
  <c r="B29" i="10"/>
  <c r="C113" i="22"/>
  <c r="D113" i="22" s="1"/>
  <c r="E64" i="1" l="1"/>
  <c r="F64" i="1"/>
  <c r="D64" i="1" l="1"/>
  <c r="D53" i="1"/>
  <c r="D55" i="1" l="1"/>
  <c r="D66" i="1" s="1"/>
  <c r="G40" i="4" l="1"/>
  <c r="F20" i="18" l="1"/>
  <c r="G50" i="4"/>
  <c r="F11" i="4" l="1"/>
  <c r="F13" i="11"/>
  <c r="G13" i="14" l="1"/>
  <c r="H13" i="14"/>
  <c r="I13" i="14"/>
  <c r="C77" i="22" l="1"/>
  <c r="D77" i="22" s="1"/>
  <c r="C20" i="23" l="1"/>
  <c r="C61" i="22" l="1"/>
  <c r="G8" i="17" l="1"/>
  <c r="G7" i="17"/>
  <c r="G6" i="17"/>
  <c r="J12" i="14"/>
  <c r="J11" i="14"/>
  <c r="J10" i="14"/>
  <c r="J9" i="14"/>
  <c r="J8" i="14"/>
  <c r="J6" i="14"/>
  <c r="J13" i="14" l="1"/>
  <c r="F51" i="4"/>
  <c r="F53" i="4" s="1"/>
  <c r="E51" i="4"/>
  <c r="E53" i="4" s="1"/>
  <c r="F7" i="2" l="1"/>
  <c r="B20" i="10" l="1"/>
  <c r="B26" i="10" l="1"/>
  <c r="H53" i="1"/>
  <c r="H64" i="1"/>
  <c r="G42" i="20"/>
  <c r="G15" i="20"/>
  <c r="G44" i="20" l="1"/>
  <c r="G45" i="20" s="1"/>
  <c r="D61" i="22"/>
  <c r="C47" i="22" l="1"/>
  <c r="F77" i="18" l="1"/>
  <c r="G64" i="1" l="1"/>
  <c r="I40" i="14" l="1"/>
  <c r="G42" i="4" l="1"/>
  <c r="G37" i="4"/>
  <c r="G28" i="4"/>
  <c r="G9" i="17" l="1"/>
  <c r="C29" i="10" l="1"/>
  <c r="G29" i="10" s="1"/>
  <c r="D47" i="22" l="1"/>
  <c r="C34" i="22" l="1"/>
  <c r="D34" i="22" s="1"/>
  <c r="C20" i="10" l="1"/>
  <c r="C26" i="10" l="1"/>
  <c r="G20" i="10"/>
  <c r="C18" i="22"/>
  <c r="D20" i="22" l="1"/>
  <c r="D36" i="22" l="1"/>
  <c r="D49" i="22" s="1"/>
  <c r="D63" i="22" s="1"/>
  <c r="D79" i="22" s="1"/>
  <c r="D88" i="22" s="1"/>
  <c r="D102" i="22" l="1"/>
  <c r="K25" i="14"/>
  <c r="D115" i="22" l="1"/>
  <c r="D131" i="22" s="1"/>
  <c r="D138" i="22" s="1"/>
  <c r="G34" i="4"/>
  <c r="G25" i="4"/>
  <c r="G46" i="4"/>
  <c r="H55" i="1" l="1"/>
  <c r="H66" i="1" s="1"/>
  <c r="G15" i="4" l="1"/>
  <c r="G16" i="4"/>
  <c r="G17" i="4"/>
  <c r="G18" i="4"/>
  <c r="G19" i="4"/>
  <c r="G20" i="4"/>
  <c r="G21" i="4"/>
  <c r="G22" i="4"/>
  <c r="G23" i="4"/>
  <c r="G24" i="4"/>
  <c r="G27" i="4"/>
  <c r="G29" i="4"/>
  <c r="G30" i="4"/>
  <c r="G31" i="4"/>
  <c r="G32" i="4"/>
  <c r="G33" i="4"/>
  <c r="G36" i="4"/>
  <c r="G39" i="4"/>
  <c r="G41" i="4"/>
  <c r="G43" i="4"/>
  <c r="G44" i="4"/>
  <c r="G45" i="4"/>
  <c r="G47" i="4"/>
  <c r="G48" i="4"/>
  <c r="G49" i="4"/>
  <c r="G14" i="4"/>
  <c r="G9" i="4"/>
  <c r="G8" i="4"/>
  <c r="B13" i="6" l="1"/>
  <c r="E53" i="1" l="1"/>
  <c r="E55" i="1" l="1"/>
  <c r="E66" i="1" s="1"/>
  <c r="G26" i="10" l="1"/>
  <c r="C9" i="9" l="1"/>
  <c r="C16" i="9"/>
  <c r="G53" i="1" l="1"/>
  <c r="G55" i="1" l="1"/>
  <c r="G66" i="1" s="1"/>
  <c r="C11" i="9"/>
  <c r="F7" i="12"/>
  <c r="F14" i="15"/>
  <c r="F40" i="11"/>
  <c r="F9" i="18"/>
  <c r="F65" i="18"/>
  <c r="F48" i="18"/>
  <c r="F33" i="18"/>
  <c r="D9" i="17"/>
  <c r="E9" i="17"/>
  <c r="F9" i="17"/>
  <c r="C9" i="17"/>
  <c r="B7" i="6"/>
  <c r="B7" i="5"/>
  <c r="B22" i="5" s="1"/>
  <c r="K17" i="14"/>
  <c r="G8" i="13"/>
  <c r="G10" i="13" s="1"/>
  <c r="H8" i="13"/>
  <c r="H10" i="13" s="1"/>
  <c r="F8" i="13"/>
  <c r="F10" i="13" s="1"/>
  <c r="H38" i="14"/>
  <c r="F38" i="14"/>
  <c r="G31" i="14"/>
  <c r="H31" i="14"/>
  <c r="J31" i="14"/>
  <c r="F31" i="14"/>
  <c r="G20" i="14"/>
  <c r="H20" i="14"/>
  <c r="J20" i="14"/>
  <c r="F20" i="14"/>
  <c r="F12" i="12"/>
  <c r="F28" i="11"/>
  <c r="F20" i="11"/>
  <c r="K19" i="14"/>
  <c r="K16" i="14"/>
  <c r="K24" i="14"/>
  <c r="K27" i="14"/>
  <c r="K28" i="14"/>
  <c r="K30" i="14"/>
  <c r="K29" i="14"/>
  <c r="K23" i="14"/>
  <c r="K37" i="14"/>
  <c r="K36" i="14"/>
  <c r="K35" i="14"/>
  <c r="K18" i="14"/>
  <c r="K38" i="14" l="1"/>
  <c r="F14" i="12"/>
  <c r="K31" i="14"/>
  <c r="G40" i="14"/>
  <c r="F67" i="18"/>
  <c r="F69" i="18" s="1"/>
  <c r="F79" i="18" s="1"/>
  <c r="K20" i="14"/>
  <c r="H40" i="14"/>
  <c r="J40" i="14"/>
  <c r="F40" i="14"/>
  <c r="F42" i="11"/>
  <c r="K40" i="14" l="1"/>
  <c r="C18" i="9"/>
  <c r="C23" i="9" l="1"/>
  <c r="B16" i="7"/>
  <c r="B15" i="6"/>
  <c r="B17" i="5"/>
  <c r="B19" i="5" s="1"/>
  <c r="C51" i="4"/>
  <c r="D51" i="4"/>
  <c r="B51" i="4"/>
  <c r="C11" i="4"/>
  <c r="D11" i="4"/>
  <c r="B11" i="4"/>
  <c r="G51" i="4"/>
  <c r="F53" i="1"/>
  <c r="G11" i="4" l="1"/>
  <c r="G53" i="4" s="1"/>
  <c r="B53" i="4"/>
  <c r="D53" i="4"/>
  <c r="C53" i="4"/>
  <c r="F55" i="1"/>
  <c r="F66" i="1" s="1"/>
  <c r="H14" i="3"/>
  <c r="H8" i="3"/>
</calcChain>
</file>

<file path=xl/sharedStrings.xml><?xml version="1.0" encoding="utf-8"?>
<sst xmlns="http://schemas.openxmlformats.org/spreadsheetml/2006/main" count="686" uniqueCount="394">
  <si>
    <t>Property Taxes</t>
  </si>
  <si>
    <t>Adopted</t>
  </si>
  <si>
    <t>Estimated</t>
  </si>
  <si>
    <t>Projected</t>
  </si>
  <si>
    <t>Interest</t>
  </si>
  <si>
    <t>Miscellaneous Income</t>
  </si>
  <si>
    <t>TOTAL REVENUES</t>
  </si>
  <si>
    <t>EXPENSES</t>
  </si>
  <si>
    <t>Accounting Fees</t>
  </si>
  <si>
    <t>Land Lease</t>
  </si>
  <si>
    <t>Advertising/Legal Notices</t>
  </si>
  <si>
    <t>Fees/Licenses/Permits</t>
  </si>
  <si>
    <t>Bldg and Yard Maintenance</t>
  </si>
  <si>
    <t>Community Outreach</t>
  </si>
  <si>
    <t>County Election Fees</t>
  </si>
  <si>
    <t>Drainage and Pumps</t>
  </si>
  <si>
    <t>Safety Equip/Uniforms</t>
  </si>
  <si>
    <t>Equipment Maintenance</t>
  </si>
  <si>
    <t>Fuel/Oil/Tires</t>
  </si>
  <si>
    <t>Insurance</t>
  </si>
  <si>
    <t>Judgments/Settlements</t>
  </si>
  <si>
    <t>Lease/Purchase</t>
  </si>
  <si>
    <t>Legal Fees</t>
  </si>
  <si>
    <t>Meetings/Seminars</t>
  </si>
  <si>
    <t>Office Supplies</t>
  </si>
  <si>
    <t>Postage</t>
  </si>
  <si>
    <t>Shop Tools &amp; Equipment</t>
  </si>
  <si>
    <t>Siren Maintenance</t>
  </si>
  <si>
    <t>Subcontractors: Consultants</t>
  </si>
  <si>
    <t>Shop Supplies</t>
  </si>
  <si>
    <t>Taxes</t>
  </si>
  <si>
    <t>Telephone</t>
  </si>
  <si>
    <t>Travel</t>
  </si>
  <si>
    <t>Utilities</t>
  </si>
  <si>
    <t>Detailed</t>
  </si>
  <si>
    <t>Attachment</t>
  </si>
  <si>
    <t>Payroll and Employee Benefits</t>
  </si>
  <si>
    <t>TOTAL EXPENSES</t>
  </si>
  <si>
    <t>TOTAL GENERAL FUND REVENUES</t>
  </si>
  <si>
    <t>TOTAL GENERAL FUND EXPENSES</t>
  </si>
  <si>
    <t>Levee Material</t>
  </si>
  <si>
    <t>Mitigation Site Maint.</t>
  </si>
  <si>
    <t>Subvention Repairs and Maint.</t>
  </si>
  <si>
    <t>Engineers</t>
  </si>
  <si>
    <t>Levee Trucking</t>
  </si>
  <si>
    <t>Subventions</t>
  </si>
  <si>
    <t>Stormwater</t>
  </si>
  <si>
    <t>Final</t>
  </si>
  <si>
    <t>UTILITIES</t>
  </si>
  <si>
    <t>General Fund</t>
  </si>
  <si>
    <t>Park</t>
  </si>
  <si>
    <t>PAYROLL AND EMPLOYEE BENEFITS</t>
  </si>
  <si>
    <t>TOTAL PAYROLL AND EMPLOYEE BENEFITS</t>
  </si>
  <si>
    <t>NET FUND</t>
  </si>
  <si>
    <t>General and Admin</t>
  </si>
  <si>
    <t>Total</t>
  </si>
  <si>
    <t>EXCESS REVENUES OVER (Under) EXPENSES</t>
  </si>
  <si>
    <t>OTHER FINANCING SOURCES</t>
  </si>
  <si>
    <t>NET CHANGE IN FUND BALANCE</t>
  </si>
  <si>
    <t>Equipment Purchase</t>
  </si>
  <si>
    <t>Equipment Rental</t>
  </si>
  <si>
    <t>Meals/Entertainment</t>
  </si>
  <si>
    <t>Funding Source:</t>
  </si>
  <si>
    <t>DWR Subventions</t>
  </si>
  <si>
    <t>Reimbursement for prior fiscal year expenses</t>
  </si>
  <si>
    <t>Mitigation Site Maintenance</t>
  </si>
  <si>
    <t>Subventions Repairs and Maintenance</t>
  </si>
  <si>
    <t>Current year expenses:</t>
  </si>
  <si>
    <t>Total Fund Expenses</t>
  </si>
  <si>
    <t>Reimbursement from Stormwater Fund</t>
  </si>
  <si>
    <t>Reimbursement from Subventions Fund</t>
  </si>
  <si>
    <t>CoCoCo Stormwater Agreement</t>
  </si>
  <si>
    <t>Reimbursement for current fiscal year expenses</t>
  </si>
  <si>
    <t>Total Other Financing Sources (ADD)</t>
  </si>
  <si>
    <t>TRANSFER TO GENERAL FUND ACCOUNT TO PARTIALLY REIMBURSE FOR EXPENSES INCURRED</t>
  </si>
  <si>
    <t>Net change in Fund Balance</t>
  </si>
  <si>
    <t>Total Available</t>
  </si>
  <si>
    <t>Total Fund Budgeted Expenses</t>
  </si>
  <si>
    <t>CAPITAL IMPROVEMENT PROJECTS AND SPECIAL PROJECTS</t>
  </si>
  <si>
    <t>FUNDING SOURCE</t>
  </si>
  <si>
    <t>Wages</t>
  </si>
  <si>
    <t>Worker's Comp. Ins.</t>
  </si>
  <si>
    <t>Health Insurance</t>
  </si>
  <si>
    <t>Retirement</t>
  </si>
  <si>
    <t>Wages and Employee Benefits</t>
  </si>
  <si>
    <t>Employer Tax:Social Security</t>
  </si>
  <si>
    <t>Employer Tax: Medicare</t>
  </si>
  <si>
    <t>Employer Tax: SUTA</t>
  </si>
  <si>
    <t>Operation and Maintenance</t>
  </si>
  <si>
    <t>Professional and Specialized Services</t>
  </si>
  <si>
    <t>Services and Supplies</t>
  </si>
  <si>
    <t>Drainage</t>
  </si>
  <si>
    <t>Parks</t>
  </si>
  <si>
    <t>Shop</t>
  </si>
  <si>
    <t xml:space="preserve">Levee/Mitigation  </t>
  </si>
  <si>
    <t>Maintenance</t>
  </si>
  <si>
    <t>Shop Tools/Equipment</t>
  </si>
  <si>
    <t>Drainage/Pump Maintenance</t>
  </si>
  <si>
    <t>Office Equipment Lease/Purchase</t>
  </si>
  <si>
    <t>Subvention Repairs/Maintenance</t>
  </si>
  <si>
    <t>Safety Equipment/Uniforms</t>
  </si>
  <si>
    <t>Building/Yard Maintenance</t>
  </si>
  <si>
    <t>Subcontractors</t>
  </si>
  <si>
    <t>Consultants</t>
  </si>
  <si>
    <t>Labor Compliance Monitoring</t>
  </si>
  <si>
    <t>Total Capital Improvement Projects</t>
  </si>
  <si>
    <t>Contingencies</t>
  </si>
  <si>
    <t>Subcontractors (construction svcs)</t>
  </si>
  <si>
    <t>Sub Total Professional and Specialized Services</t>
  </si>
  <si>
    <t>Other Expenses</t>
  </si>
  <si>
    <t>Sub Total Other Expenses</t>
  </si>
  <si>
    <t>TOTAL FUNDING</t>
  </si>
  <si>
    <t>GENERAL FUND NET CONTRIBUTION</t>
  </si>
  <si>
    <t>BETHEL ISLAND MUNICIPAL IMPROVEMENT DISTRICT</t>
  </si>
  <si>
    <t>Sub Total Wages and Employee Benefits</t>
  </si>
  <si>
    <t>Sub Total Services and Supplies</t>
  </si>
  <si>
    <t>EXPENSES:</t>
  </si>
  <si>
    <t>Sub Total Operation and Maintenance</t>
  </si>
  <si>
    <t>ADMINISTRATION AND FINANCE</t>
  </si>
  <si>
    <t>DISTRICT LEGAL COUNSEL</t>
  </si>
  <si>
    <t>PUBLIC WORKS</t>
  </si>
  <si>
    <t>Admin/Finance</t>
  </si>
  <si>
    <t>Levee/Mitigation Maintenance</t>
  </si>
  <si>
    <t>EMERGENCY PREPAREDNESS</t>
  </si>
  <si>
    <t>ATTACHMENT #1</t>
  </si>
  <si>
    <t>ATTACHMENT #2</t>
  </si>
  <si>
    <t>REVENUES:</t>
  </si>
  <si>
    <t>Engineers (see District Engineer)</t>
  </si>
  <si>
    <t>Total Reimbursement</t>
  </si>
  <si>
    <t>ATTACHMENT #4</t>
  </si>
  <si>
    <t>ATTACHMENT #3</t>
  </si>
  <si>
    <t>ATTACHMENT #5</t>
  </si>
  <si>
    <t>GENERAL FUND CASH FLOW</t>
  </si>
  <si>
    <t>Capital Improvement Projects and Special Projects</t>
  </si>
  <si>
    <t>TOTAL</t>
  </si>
  <si>
    <t>(Already included in Admin &amp; Finance and Public Works)</t>
  </si>
  <si>
    <t>Total General Fund Expenses</t>
  </si>
  <si>
    <t>OTHER FINANCING SOURCES IN SUPPORT OF GENERAL FUND</t>
  </si>
  <si>
    <t>Net General Fund Balance (Deficit)</t>
  </si>
  <si>
    <t>TOTAL OF ALL GENERAL FUND OPERATING DEPARTMENTS</t>
  </si>
  <si>
    <t>Community Outreach (Web site)</t>
  </si>
  <si>
    <t>DEPARTMENT: DISTRICT LEGAL COUNSEL</t>
  </si>
  <si>
    <t>DEPARTMENT: ADMINISTRATION AND FINANCE</t>
  </si>
  <si>
    <t>DEPARTMENT: PUBLIC WORKS</t>
  </si>
  <si>
    <t>DEPARTMENT: DISTRICT ENGINEER</t>
  </si>
  <si>
    <t>DEPARTMENT: EMERGENCY PREPAREDNESS</t>
  </si>
  <si>
    <t>Contingency Reserve</t>
  </si>
  <si>
    <t>*</t>
  </si>
  <si>
    <t>EXHIBIT 1</t>
  </si>
  <si>
    <t>EXHIBIT 2</t>
  </si>
  <si>
    <t>EXHIBIT 3</t>
  </si>
  <si>
    <t>EXHIBIT 5</t>
  </si>
  <si>
    <t>EXHIBIT 6</t>
  </si>
  <si>
    <t>EXHIBIT 7</t>
  </si>
  <si>
    <t>EXHIBIT 7A</t>
  </si>
  <si>
    <t>EXHIBIT 7C</t>
  </si>
  <si>
    <t>EXHIBIT 7E</t>
  </si>
  <si>
    <t>EXHIBIT 7D</t>
  </si>
  <si>
    <t>EXHIBIT 7B</t>
  </si>
  <si>
    <t>Property taxes</t>
  </si>
  <si>
    <t>DWR Special Projects</t>
  </si>
  <si>
    <t>Contra Costa County (Stormwater)</t>
  </si>
  <si>
    <t>Other Revenue</t>
  </si>
  <si>
    <t>EXPENDITURES:</t>
  </si>
  <si>
    <t>Accounting</t>
  </si>
  <si>
    <t>Advertising</t>
  </si>
  <si>
    <t>Bldg/yard exp.</t>
  </si>
  <si>
    <t>County and annual fees</t>
  </si>
  <si>
    <t>Employee Benefits</t>
  </si>
  <si>
    <t>Equip maint/operation</t>
  </si>
  <si>
    <t>Equipment purchase</t>
  </si>
  <si>
    <t>Fuel, oil, tires</t>
  </si>
  <si>
    <t>Legal</t>
  </si>
  <si>
    <t>Levee maint, engineering and mitigation</t>
  </si>
  <si>
    <t>Miscellaneous</t>
  </si>
  <si>
    <t>Office expense</t>
  </si>
  <si>
    <t>Payroll taxes</t>
  </si>
  <si>
    <t>Pension expense</t>
  </si>
  <si>
    <t>Salaries</t>
  </si>
  <si>
    <t>Supplies</t>
  </si>
  <si>
    <t>Taxes and licenses</t>
  </si>
  <si>
    <t>Workers comp ins.</t>
  </si>
  <si>
    <t>TOTAL EXPENDITURES</t>
  </si>
  <si>
    <t>EXCESS (DEFICIENCY) OF REVENUES OVER EXPENDITURES</t>
  </si>
  <si>
    <t>BEGINNING FUND BALANCE</t>
  </si>
  <si>
    <t>ENDING FUND BALANCE</t>
  </si>
  <si>
    <t>ANNUAL REVENUE/EXPENSES COMPARISON</t>
  </si>
  <si>
    <t>EXHIBIT 4</t>
  </si>
  <si>
    <t>Communications Grant expenses</t>
  </si>
  <si>
    <t>Reimbursement from DWR for Communications Grant expenses</t>
  </si>
  <si>
    <t>Adjusted</t>
  </si>
  <si>
    <t>Repairs and Maintenance</t>
  </si>
  <si>
    <t>AD Enhanced Levee, Drainage Maint.</t>
  </si>
  <si>
    <t>AD Administrative Support</t>
  </si>
  <si>
    <t>Available Cash as of 7/1/15</t>
  </si>
  <si>
    <t>ASSESSMENT DISTRICT - CRITICAL UPGRADES</t>
  </si>
  <si>
    <t>Reimb. Gen. Fund for a portion of AD Setup costs</t>
  </si>
  <si>
    <t>Date</t>
  </si>
  <si>
    <t>Deposit (57% of$118,117.70)</t>
  </si>
  <si>
    <t>Reimb. Gen. Fund for remainder of AD Setup costs</t>
  </si>
  <si>
    <t>Reimb. Gen. Fund for CDBG Cost Share</t>
  </si>
  <si>
    <t>Reimb. Gen. Fund for BI-12-1.2 Cost Share (FY15-16)</t>
  </si>
  <si>
    <t>Reimb. Gen. Fund for BI-15-1.0 Cost Share (FY15-16) (Inv. 1 - 6)</t>
  </si>
  <si>
    <t>Reimb. Gen. Fund for SCI Levy Submittal &amp; Admin Costs (FY15-16)</t>
  </si>
  <si>
    <t>Reimb. Gen. Fund for Maze &amp; Assoc (AD balloting processing)</t>
  </si>
  <si>
    <t>**</t>
  </si>
  <si>
    <t>2017-2018</t>
  </si>
  <si>
    <t xml:space="preserve">Available Cash as of 6/30/16 </t>
  </si>
  <si>
    <t>Deposit (57% of $10,737.97)</t>
  </si>
  <si>
    <t>Interest (Dec 15 - June 16)</t>
  </si>
  <si>
    <t>Reimb. Gen. Fund for BI-15-1.0 Cost Share (FY15-16) (Inv. 7 - 9)</t>
  </si>
  <si>
    <t>Reimb. Gen. Fund for SCI Levy Administration (FY16-17)</t>
  </si>
  <si>
    <t>Reimb. Gen. Fund for BI-15-1.0 Cost Share (FY16-17) (Inv. 10-15)</t>
  </si>
  <si>
    <t>Reimb. Gen. Fund for BI-15-1.0 Retention (FY15-16 and FY16-17) (Inv. 1 - 15)</t>
  </si>
  <si>
    <t>Reimb. Gen Fund for SCI Levy Administration (FY16-17)</t>
  </si>
  <si>
    <t>Deposit (57% of $88,283.19)</t>
  </si>
  <si>
    <t>Deposit (57% of $85,903.79)</t>
  </si>
  <si>
    <t>Reimb. Gen. Fund for BI-15-1.0 Cost Share and Retention (Inv. 16 - 19)</t>
  </si>
  <si>
    <t>Assessment District Revenues</t>
  </si>
  <si>
    <t>Delta Coves Infrastructure/Maintenance Agreement</t>
  </si>
  <si>
    <t>Delta Coves Reimbursements</t>
  </si>
  <si>
    <t>Siren and park maintenance</t>
  </si>
  <si>
    <t xml:space="preserve">AD Enhanced Levee, Drainage Maint. </t>
  </si>
  <si>
    <t>Engineers (SOW, planning and design)</t>
  </si>
  <si>
    <t>Department of Water Resources  (DWR Cost Share)</t>
  </si>
  <si>
    <t>General Fund (BIMID Cost Share)</t>
  </si>
  <si>
    <t>Transfer from Park Fund (for employee expenses)</t>
  </si>
  <si>
    <t>Park*</t>
  </si>
  <si>
    <t>SUB-TOTAL UTILITIES</t>
  </si>
  <si>
    <t>GRAND TOTAL UTILITIES</t>
  </si>
  <si>
    <t>District Manager (10% of FTE)</t>
  </si>
  <si>
    <t>Levee/Drainage Superintendent (18.5% of FTE)</t>
  </si>
  <si>
    <t>Levee/Drainage Foreman (48.5% of FTE)</t>
  </si>
  <si>
    <t>Direct Administration (22% of FTE)</t>
  </si>
  <si>
    <t>Estimated Equipment Reimbursement</t>
  </si>
  <si>
    <t>Total Estimated Reimbursement from DCV Funds for Employee/Equipment Expenses</t>
  </si>
  <si>
    <t>Delta Coves</t>
  </si>
  <si>
    <t>DB</t>
  </si>
  <si>
    <t>LM</t>
  </si>
  <si>
    <t>Reimb. Gen. Fund for Engineering for new DWR PSP (4/16 - 10/16)</t>
  </si>
  <si>
    <t>Deposit (57% of $121,389.39)</t>
  </si>
  <si>
    <t>REVENUE BALANCE OVER (under) EXPENSES</t>
  </si>
  <si>
    <t>ATTACHMENT 1</t>
  </si>
  <si>
    <t>REIMB FROM DCV ANNUAL LEVY REVENUES FOR BUDGETED EMPLOYEE/EQUIPMENT EXPENSES</t>
  </si>
  <si>
    <t>Reimb from DCV Annual Levy Revenues (Ex. 3, Att. 2)</t>
  </si>
  <si>
    <t>Available Delta Coves O &amp; M Funds for BIMID Staff Costs</t>
  </si>
  <si>
    <t>Admin Overhead</t>
  </si>
  <si>
    <t>Total Available Annually</t>
  </si>
  <si>
    <t>Deposit (57% of $11,035.40)</t>
  </si>
  <si>
    <t xml:space="preserve">Available Cash as of 6/30/17 </t>
  </si>
  <si>
    <t>Interest (July 16 - June 17)</t>
  </si>
  <si>
    <t>Reimb. Gen. Fund for BI-15-1.0 Cost Share and Retention (Inv. 20 - 22)</t>
  </si>
  <si>
    <t>Reimb. Gen. Fund for BI-15-1.0 Cost Share and Retention (Inv. 22 - 24)</t>
  </si>
  <si>
    <t>Reimb. Gen Fund for SCI Levy Administration (FY17-18)</t>
  </si>
  <si>
    <t>Deposit (57% of $18,206.39)</t>
  </si>
  <si>
    <t>Deposit (57% of $72,825.57)</t>
  </si>
  <si>
    <t>Deposit (57% of $125,168.95)</t>
  </si>
  <si>
    <t>Reimb. Gen. Fund (partial) for  BI-15-1.0 Cost Share and Retention (Inv. 25-29)</t>
  </si>
  <si>
    <t>2018-2019</t>
  </si>
  <si>
    <t>**These expenses are paid directly from the park checking account.</t>
  </si>
  <si>
    <t>2019-2020</t>
  </si>
  <si>
    <t>Deposit (57% of $11,379.00)</t>
  </si>
  <si>
    <t>Deposit (57% of $128,478.53)</t>
  </si>
  <si>
    <t>Deposit (57% of $93,438.93)</t>
  </si>
  <si>
    <t>Reimb. Gen Fund for SCI Levy Administration (FY18-19)</t>
  </si>
  <si>
    <t>Reimb. Gen Fund for BI-15-1.0 Cost Share (Inv. 36 - 38, 40  - 47)</t>
  </si>
  <si>
    <t>Reimb. Gen Fund for BI-15-1.0 Cost Share and Retention (Inv. 30 - 35)</t>
  </si>
  <si>
    <t>Interest (July 17 - June 18)</t>
  </si>
  <si>
    <t>Available Cash as of 6/30/18</t>
  </si>
  <si>
    <t>Total Direct BIMID Staff Costs</t>
  </si>
  <si>
    <t>75% reimb.</t>
  </si>
  <si>
    <t>Proposed</t>
  </si>
  <si>
    <t>Equipment/Asset Purchase</t>
  </si>
  <si>
    <t>Seasonal/temp employees</t>
  </si>
  <si>
    <t>Seasonal/Temp Employees</t>
  </si>
  <si>
    <t>2020-2021</t>
  </si>
  <si>
    <t>Deposit (57% of $11,679.86)</t>
  </si>
  <si>
    <t>Interest (July 18 - June 19)</t>
  </si>
  <si>
    <t>Available Cash as of 6/30/19</t>
  </si>
  <si>
    <t>Deposit (57% of $132,208.28)</t>
  </si>
  <si>
    <t>Reimb. Gen Fund for BI-17-1.0 Cost Share and Retention (Inv. 1 - 3)</t>
  </si>
  <si>
    <t>Reimb. Gen Fund for BI-17-1.0 Cost Share and Retention (Inv. 4 - 6 minus adjustment)</t>
  </si>
  <si>
    <t>Reimb. Gen Fund for BI-17-1.0 Cost Share and Retention (Inv. 7 - 16)</t>
  </si>
  <si>
    <t>Reimb. Gen Fund for BI-17-1.0 Cost Share and Retention (Inv. 17 - 22)</t>
  </si>
  <si>
    <t>Reimb. Gen Fund for BI-17-1.0 Cost Share and Retention (Inv. 23 - 25)</t>
  </si>
  <si>
    <t>Reimb. Gen Fund for SCI Levy Administration (FY19-20)</t>
  </si>
  <si>
    <t>Reimb. Gen Fund for BI-15-1.0 Cost Share (Inv. 48 - 52)</t>
  </si>
  <si>
    <t>Deposit (57% of $96,151.46)</t>
  </si>
  <si>
    <t>Return BI-15-1.0 Retention</t>
  </si>
  <si>
    <t>Reimb. Gen Fund for BI-15-1.0 Cost Share (Inv. 39, 53 - 60)</t>
  </si>
  <si>
    <t>Reimb. Gen Fund for IRWM Prop 1 Implementation</t>
  </si>
  <si>
    <t>FEMA Grant</t>
  </si>
  <si>
    <t>2021-2022</t>
  </si>
  <si>
    <t>Deposit (57% of $12,018.94)</t>
  </si>
  <si>
    <t>Interest (July 19 - June 20)</t>
  </si>
  <si>
    <t>Available Cash as of 6/30/20</t>
  </si>
  <si>
    <t>Deposit (57% of $136,328.66)</t>
  </si>
  <si>
    <t>Deposit (57% of $99,148.13)</t>
  </si>
  <si>
    <t>Reimb. Gen Fund for BI-17-1.0 Cost Share and Retention (Inv. 26-31, 33-34, 37-38)</t>
  </si>
  <si>
    <t>Engineers (Implementation)</t>
  </si>
  <si>
    <t>2022-2023</t>
  </si>
  <si>
    <t>Interest (July 20 - June 21)</t>
  </si>
  <si>
    <t xml:space="preserve">Available Cash as of 6/30/21 </t>
  </si>
  <si>
    <t>Reimb. Gen Fund for SCI Levy Administration (FY20-21)</t>
  </si>
  <si>
    <t>Reimb. Gen Fund for BI-15-1.0 Cost Share (Inv. 61)</t>
  </si>
  <si>
    <t>Reimb. Gen Fund for BI-17-1.0 Cost Share and Retention (Inv. 39-44, 46-47)</t>
  </si>
  <si>
    <t>Deposit (57% of $12,393.51)</t>
  </si>
  <si>
    <t>Deposit (57% of $140,459.74)</t>
  </si>
  <si>
    <t>Deposit (57% of $102,152.54)</t>
  </si>
  <si>
    <t>Reimb. Gen Fund for BI-17-1.0 Cost Share and Retention (Inv. 45, 50-54)</t>
  </si>
  <si>
    <t>Reimb. Gen Fund for SCI Levy Administration (FY21-22)</t>
  </si>
  <si>
    <t>Reimb. Gen Fund for BI-17-1.0 Cost Share and Retention (Inv. 55-58)</t>
  </si>
  <si>
    <t>NW Levee Habitat O &amp; M Monitoring</t>
  </si>
  <si>
    <t>100% reimb.</t>
  </si>
  <si>
    <t>DWR-Emergency Response (approval pending)</t>
  </si>
  <si>
    <t>DWR- Levee Improvement (approval pending)</t>
  </si>
  <si>
    <t>90% reimb.</t>
  </si>
  <si>
    <t>RE</t>
  </si>
  <si>
    <t>Cal OES grant</t>
  </si>
  <si>
    <t>2023-2024</t>
  </si>
  <si>
    <t>Delta Coves Plan Checks</t>
  </si>
  <si>
    <t>2023-2024 Other Financing Sources (ADD)</t>
  </si>
  <si>
    <t>23-24</t>
  </si>
  <si>
    <t>2023-2024 Revenues (Estimated)</t>
  </si>
  <si>
    <t>Estimated Interest (July 23 - June 24)</t>
  </si>
  <si>
    <t>Available Cash as of 6/30/24 (Estimated)</t>
  </si>
  <si>
    <t>Deposit (57% of $143,787.56)</t>
  </si>
  <si>
    <t>Reimb. Gen Fund for SCI Levy Administration (FY22-23)</t>
  </si>
  <si>
    <t>Reimb. Gen Fund for BI-17-1.0 Cost Share and Retention (Inv. 60-66, 68-69, 72-73)</t>
  </si>
  <si>
    <t>Reimb. Gen Fund for BI-19-1.0 Cost Share and Retention (Inv. 1-12)</t>
  </si>
  <si>
    <t>Deposit (57% of $104,572.77)</t>
  </si>
  <si>
    <t>Reimb. Gen Fund for BI-17-1.0 Cost Share and Retention (Inv. 36)</t>
  </si>
  <si>
    <t>Deposit (57% of $12,769.07)</t>
  </si>
  <si>
    <t xml:space="preserve">Available Cash as of 6/30/22 </t>
  </si>
  <si>
    <t>Interest (July 21 - June 22)</t>
  </si>
  <si>
    <t>Park Expense</t>
  </si>
  <si>
    <t>Reimb. Gen Fund for BI-17-1.0 Cost Share and Retention (Inv. 74-76)</t>
  </si>
  <si>
    <t>Prior Year AD Expenses (NW Levee cost share)</t>
  </si>
  <si>
    <t>DCV O &amp; M*</t>
  </si>
  <si>
    <t>*DCV O &amp; M and park utilities are paid directly by the DCV O &amp; M account and the park account.</t>
  </si>
  <si>
    <t>Repairs and Maintenance and Payroll and Employee Benefits are paid from the General Fund and are included in Exhibit 1.</t>
  </si>
  <si>
    <t>PROPOSED FY 2024-2025 GENERAL FUND BASELINE OPERATING BUDGET</t>
  </si>
  <si>
    <t>2024-2025</t>
  </si>
  <si>
    <t>PROPOSED 2024 - 2025</t>
  </si>
  <si>
    <t>FEMA Cost Share</t>
  </si>
  <si>
    <t>2024-2025 Critical Upgrades Assessment District Revenue</t>
  </si>
  <si>
    <t>Available Cash as of 7/1/23</t>
  </si>
  <si>
    <t>2023-2024 Expenses (Estimated)</t>
  </si>
  <si>
    <t>2024-2025 Revenues (Proposed)</t>
  </si>
  <si>
    <t>2024-2025 Expenses (Proposed)</t>
  </si>
  <si>
    <t>2024-2025 Other Financing Sources (ADD)</t>
  </si>
  <si>
    <t>Available Cash as of 6/30/25 (Proposed)</t>
  </si>
  <si>
    <t>General Fund Contribution for 2024-2025 (estimated)</t>
  </si>
  <si>
    <t xml:space="preserve">Available Cash as of 6/30/23 </t>
  </si>
  <si>
    <t>Deposit (57% of $13,071.60)</t>
  </si>
  <si>
    <t>Interest (July 22 - June 23)</t>
  </si>
  <si>
    <t>Deposit (57% of $149,162.13)</t>
  </si>
  <si>
    <t>Deposit (57% of $108,481.53)</t>
  </si>
  <si>
    <t>Reimb. Gen Fund for SCI Levy Administration (FY23-24)</t>
  </si>
  <si>
    <t>Reimb. Gen Fund for BI-19-1.0 Cost Share and Retention (Inv. 13-15)</t>
  </si>
  <si>
    <t>Reimb. Gen Fund for BI-22-1.0 Retention (Inv. 1-13)</t>
  </si>
  <si>
    <t>Return of Retention for BI-19-1.0</t>
  </si>
  <si>
    <t>2024-2025 Revenues (Estimated)</t>
  </si>
  <si>
    <t>Estimated Deposit (57% of $13,560.20)</t>
  </si>
  <si>
    <t>Estimated Interest (July 24 - June 25)</t>
  </si>
  <si>
    <t>Net Change in Fund Balance</t>
  </si>
  <si>
    <t>(57% of $284,407)</t>
  </si>
  <si>
    <t>Reimb. Gen Fund for BI-18-1.0 Cost Share</t>
  </si>
  <si>
    <t>Return retention for NW Levee (BI-17-1.0)</t>
  </si>
  <si>
    <t>2024-2025 Expenses (Estimated) (see Exhibit 2)</t>
  </si>
  <si>
    <t>JG</t>
  </si>
  <si>
    <t>(based on projected employee costs for 24-25)</t>
  </si>
  <si>
    <t>(based on 22-23 O &amp; M funds received)</t>
  </si>
  <si>
    <t>Administrative Overhead (based on 22-23 O &amp; M funds received)</t>
  </si>
  <si>
    <t>Administrative Overhead (remainder of 21-22; 88,053-85,623)</t>
  </si>
  <si>
    <t>Park Grant</t>
  </si>
  <si>
    <t>80% reimb.</t>
  </si>
  <si>
    <t>California Dept. of Parks and Recreation</t>
  </si>
  <si>
    <t>To be paid with General Funds until future AD Revenues are received</t>
  </si>
  <si>
    <t>\</t>
  </si>
  <si>
    <t>2024 - 2025</t>
  </si>
  <si>
    <t>2022 - 2023</t>
  </si>
  <si>
    <t>2023 - 2024</t>
  </si>
  <si>
    <t>PROPOSED 2024-2025</t>
  </si>
  <si>
    <t>The annual Stormwater Contract with Contra Costa County Public Works was not renewed.  There will be no reimbursement received for FY 2024 - 2025.</t>
  </si>
  <si>
    <t>PROPOSED FY 2024-2025 OVERALL GENERAL FUND OPERATING REVENUES/EXPENDITURES BY FUNDING SOURCE</t>
  </si>
  <si>
    <t>PROPOSED 2024-2025 GENERAL FUND BASELINE BUDGET WITH EXPENDITURE CATEGORIES</t>
  </si>
  <si>
    <t>FY 2024-2025</t>
  </si>
  <si>
    <t>Subventions R &amp; M (Incidentals)</t>
  </si>
  <si>
    <t xml:space="preserve">*Another $100,000 of associated equipment charges (at an approved rate per hour used; not directly tied to any current year expenses) will also be added to the FY 2024-2025 Subventions Claim for a total of $428,000.    </t>
  </si>
  <si>
    <t xml:space="preserve">$428,000 minus $28,750 ($2,500 per levee mile) equals $399,250. </t>
  </si>
  <si>
    <t>Estimated maximum reimbursement for 2024-2025 subventions work is $299,000 ($399,250 x 75%, rounded down); however, the estimated amount available (per DWR) will be $285,938.  This amount will be received in FY 25-26.</t>
  </si>
  <si>
    <t>Park Expense (R &amp; M)</t>
  </si>
  <si>
    <t>APPROVED 6/13/24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</si>
</sst>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m/d/yy;@"/>
    <numFmt numFmtId="167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horizontal="center" wrapText="1"/>
    </xf>
    <xf numFmtId="0" fontId="1" fillId="0" borderId="0" xfId="0" applyFont="1"/>
    <xf numFmtId="164" fontId="1" fillId="0" borderId="0" xfId="0" applyNumberFormat="1" applyFont="1"/>
    <xf numFmtId="0" fontId="0" fillId="0" borderId="0" xfId="0" applyAlignment="1">
      <alignment horizontal="right"/>
    </xf>
    <xf numFmtId="0" fontId="1" fillId="0" borderId="5" xfId="0" applyFont="1" applyBorder="1"/>
    <xf numFmtId="0" fontId="0" fillId="0" borderId="0" xfId="0" applyAlignment="1">
      <alignment horizontal="center"/>
    </xf>
    <xf numFmtId="0" fontId="0" fillId="0" borderId="10" xfId="0" applyBorder="1"/>
    <xf numFmtId="0" fontId="1" fillId="0" borderId="10" xfId="0" applyFont="1" applyBorder="1"/>
    <xf numFmtId="0" fontId="2" fillId="0" borderId="5" xfId="0" applyFont="1" applyBorder="1"/>
    <xf numFmtId="0" fontId="1" fillId="0" borderId="2" xfId="0" applyFont="1" applyBorder="1"/>
    <xf numFmtId="0" fontId="2" fillId="0" borderId="2" xfId="0" applyFont="1" applyBorder="1"/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 wrapText="1"/>
    </xf>
    <xf numFmtId="0" fontId="1" fillId="0" borderId="6" xfId="0" applyFont="1" applyBorder="1"/>
    <xf numFmtId="0" fontId="0" fillId="0" borderId="7" xfId="0" applyBorder="1"/>
    <xf numFmtId="165" fontId="0" fillId="0" borderId="0" xfId="1" applyNumberFormat="1" applyFont="1" applyBorder="1" applyAlignment="1">
      <alignment horizontal="center"/>
    </xf>
    <xf numFmtId="165" fontId="0" fillId="0" borderId="9" xfId="1" applyNumberFormat="1" applyFont="1" applyBorder="1" applyAlignment="1">
      <alignment horizontal="center"/>
    </xf>
    <xf numFmtId="0" fontId="0" fillId="0" borderId="7" xfId="0" applyBorder="1" applyAlignment="1">
      <alignment wrapText="1"/>
    </xf>
    <xf numFmtId="0" fontId="1" fillId="0" borderId="21" xfId="0" applyFont="1" applyBorder="1"/>
    <xf numFmtId="165" fontId="0" fillId="0" borderId="20" xfId="1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165" fontId="0" fillId="0" borderId="1" xfId="1" applyNumberFormat="1" applyFont="1" applyBorder="1" applyAlignment="1">
      <alignment horizontal="center"/>
    </xf>
    <xf numFmtId="0" fontId="0" fillId="0" borderId="1" xfId="0" applyBorder="1"/>
    <xf numFmtId="164" fontId="1" fillId="0" borderId="5" xfId="0" applyNumberFormat="1" applyFont="1" applyBorder="1"/>
    <xf numFmtId="165" fontId="1" fillId="0" borderId="10" xfId="1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0" fontId="0" fillId="0" borderId="0" xfId="0" applyNumberFormat="1"/>
    <xf numFmtId="164" fontId="1" fillId="0" borderId="1" xfId="0" applyNumberFormat="1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166" fontId="0" fillId="0" borderId="0" xfId="0" applyNumberFormat="1" applyAlignment="1">
      <alignment horizontal="left"/>
    </xf>
    <xf numFmtId="164" fontId="1" fillId="0" borderId="23" xfId="0" applyNumberFormat="1" applyFont="1" applyBorder="1"/>
    <xf numFmtId="164" fontId="1" fillId="0" borderId="9" xfId="0" applyNumberFormat="1" applyFont="1" applyBorder="1"/>
    <xf numFmtId="0" fontId="0" fillId="0" borderId="8" xfId="0" applyBorder="1"/>
    <xf numFmtId="164" fontId="1" fillId="0" borderId="10" xfId="0" applyNumberFormat="1" applyFont="1" applyBorder="1"/>
    <xf numFmtId="0" fontId="4" fillId="0" borderId="0" xfId="0" applyFont="1"/>
    <xf numFmtId="0" fontId="1" fillId="0" borderId="5" xfId="0" applyFont="1" applyBorder="1" applyAlignment="1">
      <alignment horizontal="left"/>
    </xf>
    <xf numFmtId="164" fontId="1" fillId="0" borderId="2" xfId="0" applyNumberFormat="1" applyFont="1" applyBorder="1"/>
    <xf numFmtId="0" fontId="1" fillId="0" borderId="5" xfId="0" applyFont="1" applyBorder="1" applyAlignment="1">
      <alignment horizontal="right"/>
    </xf>
    <xf numFmtId="0" fontId="0" fillId="0" borderId="5" xfId="0" applyBorder="1"/>
    <xf numFmtId="164" fontId="0" fillId="0" borderId="5" xfId="0" applyNumberFormat="1" applyBorder="1"/>
    <xf numFmtId="167" fontId="0" fillId="0" borderId="0" xfId="0" applyNumberFormat="1"/>
    <xf numFmtId="0" fontId="1" fillId="0" borderId="0" xfId="0" applyFont="1" applyAlignment="1">
      <alignment wrapText="1"/>
    </xf>
    <xf numFmtId="0" fontId="1" fillId="0" borderId="5" xfId="0" applyFont="1" applyBorder="1" applyAlignment="1">
      <alignment wrapText="1"/>
    </xf>
    <xf numFmtId="164" fontId="0" fillId="0" borderId="10" xfId="0" applyNumberFormat="1" applyBorder="1"/>
    <xf numFmtId="0" fontId="2" fillId="0" borderId="0" xfId="0" applyFont="1"/>
    <xf numFmtId="0" fontId="0" fillId="0" borderId="9" xfId="0" applyBorder="1"/>
    <xf numFmtId="166" fontId="0" fillId="0" borderId="0" xfId="0" applyNumberFormat="1"/>
    <xf numFmtId="6" fontId="1" fillId="0" borderId="1" xfId="0" applyNumberFormat="1" applyFont="1" applyBorder="1"/>
    <xf numFmtId="0" fontId="0" fillId="0" borderId="22" xfId="0" applyBorder="1"/>
    <xf numFmtId="165" fontId="1" fillId="0" borderId="9" xfId="1" applyNumberFormat="1" applyFont="1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5" fontId="0" fillId="0" borderId="23" xfId="1" applyNumberFormat="1" applyFont="1" applyBorder="1" applyAlignment="1">
      <alignment horizontal="center"/>
    </xf>
    <xf numFmtId="0" fontId="0" fillId="0" borderId="0" xfId="0" applyAlignment="1">
      <alignment wrapText="1"/>
    </xf>
    <xf numFmtId="14" fontId="0" fillId="0" borderId="0" xfId="0" applyNumberFormat="1"/>
    <xf numFmtId="164" fontId="1" fillId="0" borderId="24" xfId="0" applyNumberFormat="1" applyFont="1" applyBorder="1"/>
    <xf numFmtId="0" fontId="1" fillId="0" borderId="8" xfId="0" applyFont="1" applyBorder="1" applyAlignment="1">
      <alignment horizontal="center"/>
    </xf>
    <xf numFmtId="0" fontId="0" fillId="0" borderId="20" xfId="0" applyBorder="1"/>
    <xf numFmtId="3" fontId="5" fillId="0" borderId="0" xfId="0" applyNumberFormat="1" applyFont="1"/>
    <xf numFmtId="3" fontId="5" fillId="0" borderId="9" xfId="0" applyNumberFormat="1" applyFont="1" applyBorder="1"/>
    <xf numFmtId="3" fontId="5" fillId="0" borderId="1" xfId="0" applyNumberFormat="1" applyFont="1" applyBorder="1"/>
    <xf numFmtId="165" fontId="0" fillId="0" borderId="0" xfId="1" applyNumberFormat="1" applyFont="1" applyFill="1" applyBorder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20" xfId="0" applyFont="1" applyBorder="1" applyAlignment="1">
      <alignment horizontal="center" wrapText="1"/>
    </xf>
    <xf numFmtId="3" fontId="5" fillId="0" borderId="3" xfId="0" applyNumberFormat="1" applyFont="1" applyBorder="1"/>
    <xf numFmtId="0" fontId="0" fillId="2" borderId="0" xfId="0" applyFill="1" applyAlignment="1">
      <alignment horizontal="center"/>
    </xf>
    <xf numFmtId="0" fontId="0" fillId="2" borderId="0" xfId="0" applyFill="1"/>
    <xf numFmtId="0" fontId="0" fillId="3" borderId="0" xfId="0" applyFill="1"/>
    <xf numFmtId="165" fontId="0" fillId="0" borderId="1" xfId="1" applyNumberFormat="1" applyFont="1" applyFill="1" applyBorder="1" applyAlignment="1">
      <alignment horizontal="center"/>
    </xf>
    <xf numFmtId="165" fontId="0" fillId="0" borderId="9" xfId="1" applyNumberFormat="1" applyFont="1" applyFill="1" applyBorder="1" applyAlignment="1">
      <alignment horizontal="center"/>
    </xf>
    <xf numFmtId="165" fontId="1" fillId="0" borderId="9" xfId="1" applyNumberFormat="1" applyFont="1" applyFill="1" applyBorder="1" applyAlignment="1">
      <alignment horizontal="center"/>
    </xf>
    <xf numFmtId="3" fontId="1" fillId="0" borderId="1" xfId="0" applyNumberFormat="1" applyFont="1" applyBorder="1"/>
    <xf numFmtId="2" fontId="0" fillId="0" borderId="0" xfId="0" applyNumberForma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164" fontId="1" fillId="0" borderId="16" xfId="0" applyNumberFormat="1" applyFont="1" applyBorder="1"/>
    <xf numFmtId="0" fontId="1" fillId="0" borderId="17" xfId="0" applyFont="1" applyBorder="1"/>
    <xf numFmtId="0" fontId="1" fillId="0" borderId="18" xfId="0" applyFont="1" applyBorder="1"/>
    <xf numFmtId="164" fontId="1" fillId="0" borderId="19" xfId="0" applyNumberFormat="1" applyFont="1" applyBorder="1"/>
    <xf numFmtId="0" fontId="0" fillId="2" borderId="1" xfId="0" applyFill="1" applyBorder="1"/>
    <xf numFmtId="0" fontId="0" fillId="0" borderId="0" xfId="0" applyAlignment="1">
      <alignment horizontal="left" wrapText="1"/>
    </xf>
    <xf numFmtId="0" fontId="1" fillId="0" borderId="10" xfId="0" applyFont="1" applyBorder="1" applyAlignment="1">
      <alignment horizontal="center"/>
    </xf>
    <xf numFmtId="0" fontId="6" fillId="0" borderId="25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24" xfId="0" applyFont="1" applyBorder="1" applyAlignment="1">
      <alignment horizontal="left" wrapText="1"/>
    </xf>
    <xf numFmtId="0" fontId="0" fillId="2" borderId="25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24" xfId="0" applyFill="1" applyBorder="1" applyAlignment="1">
      <alignment horizontal="left" vertical="top" wrapText="1"/>
    </xf>
    <xf numFmtId="0" fontId="0" fillId="0" borderId="10" xfId="0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opLeftCell="A12" workbookViewId="0">
      <selection activeCell="G38" sqref="G38"/>
    </sheetView>
  </sheetViews>
  <sheetFormatPr defaultRowHeight="15" x14ac:dyDescent="0.25"/>
  <cols>
    <col min="1" max="1" width="29.28515625" bestFit="1" customWidth="1"/>
    <col min="2" max="2" width="10.5703125" bestFit="1" customWidth="1"/>
    <col min="3" max="7" width="11.28515625" bestFit="1" customWidth="1"/>
    <col min="8" max="8" width="10.5703125" customWidth="1"/>
  </cols>
  <sheetData>
    <row r="1" spans="1:7" x14ac:dyDescent="0.25">
      <c r="A1" s="4" t="s">
        <v>113</v>
      </c>
    </row>
    <row r="2" spans="1:7" x14ac:dyDescent="0.25">
      <c r="A2" s="4" t="s">
        <v>186</v>
      </c>
    </row>
    <row r="4" spans="1:7" x14ac:dyDescent="0.25">
      <c r="A4" s="17" t="s">
        <v>126</v>
      </c>
      <c r="B4" s="29" t="s">
        <v>206</v>
      </c>
      <c r="C4" s="29" t="s">
        <v>258</v>
      </c>
      <c r="D4" s="29" t="s">
        <v>260</v>
      </c>
      <c r="E4" s="29" t="s">
        <v>275</v>
      </c>
      <c r="F4" s="29" t="s">
        <v>292</v>
      </c>
      <c r="G4" s="60" t="s">
        <v>300</v>
      </c>
    </row>
    <row r="5" spans="1:7" x14ac:dyDescent="0.25">
      <c r="A5" s="18" t="s">
        <v>159</v>
      </c>
      <c r="B5" s="19">
        <v>466667</v>
      </c>
      <c r="C5" s="19">
        <v>492439</v>
      </c>
      <c r="D5" s="19">
        <v>520113</v>
      </c>
      <c r="E5" s="19">
        <v>563883</v>
      </c>
      <c r="F5" s="19">
        <v>650798</v>
      </c>
      <c r="G5" s="73">
        <v>846261</v>
      </c>
    </row>
    <row r="6" spans="1:7" x14ac:dyDescent="0.25">
      <c r="A6" s="18" t="s">
        <v>63</v>
      </c>
      <c r="B6" s="19">
        <v>118231</v>
      </c>
      <c r="C6" s="65">
        <v>168229</v>
      </c>
      <c r="D6" s="65">
        <v>237099</v>
      </c>
      <c r="E6" s="65">
        <v>156900</v>
      </c>
      <c r="F6" s="65">
        <v>239369</v>
      </c>
      <c r="G6" s="73">
        <v>160829</v>
      </c>
    </row>
    <row r="7" spans="1:7" ht="15" customHeight="1" x14ac:dyDescent="0.25">
      <c r="A7" s="21" t="s">
        <v>160</v>
      </c>
      <c r="B7" s="19">
        <v>2984618</v>
      </c>
      <c r="C7" s="65">
        <v>2074240</v>
      </c>
      <c r="D7" s="65">
        <v>309950</v>
      </c>
      <c r="E7" s="65">
        <v>3909850</v>
      </c>
      <c r="F7" s="65">
        <v>3410460</v>
      </c>
      <c r="G7" s="73">
        <v>2054949</v>
      </c>
    </row>
    <row r="8" spans="1:7" ht="30" customHeight="1" x14ac:dyDescent="0.25">
      <c r="A8" s="21" t="s">
        <v>161</v>
      </c>
      <c r="B8" s="19">
        <v>16500</v>
      </c>
      <c r="C8" s="19">
        <v>16500</v>
      </c>
      <c r="D8" s="19">
        <v>16500</v>
      </c>
      <c r="E8" s="19">
        <v>22000</v>
      </c>
      <c r="F8" s="19">
        <v>11000</v>
      </c>
      <c r="G8" s="73">
        <v>16500</v>
      </c>
    </row>
    <row r="9" spans="1:7" ht="15" customHeight="1" x14ac:dyDescent="0.25">
      <c r="A9" s="21" t="s">
        <v>218</v>
      </c>
      <c r="B9" s="19">
        <v>229114</v>
      </c>
      <c r="C9" s="19">
        <v>235129</v>
      </c>
      <c r="D9" s="19">
        <v>241909</v>
      </c>
      <c r="E9" s="19">
        <v>249400</v>
      </c>
      <c r="F9" s="19">
        <v>256908</v>
      </c>
      <c r="G9" s="73">
        <v>262936</v>
      </c>
    </row>
    <row r="10" spans="1:7" x14ac:dyDescent="0.25">
      <c r="A10" s="18" t="s">
        <v>219</v>
      </c>
      <c r="B10" s="19">
        <v>596222</v>
      </c>
      <c r="C10" s="65">
        <v>611129</v>
      </c>
      <c r="D10" s="65">
        <v>626406</v>
      </c>
      <c r="E10" s="65">
        <v>642064</v>
      </c>
      <c r="F10" s="65">
        <v>655629</v>
      </c>
      <c r="G10" s="73">
        <v>689111</v>
      </c>
    </row>
    <row r="11" spans="1:7" x14ac:dyDescent="0.25">
      <c r="A11" s="18" t="s">
        <v>220</v>
      </c>
      <c r="B11" s="19">
        <v>435014</v>
      </c>
      <c r="C11" s="19">
        <v>148640</v>
      </c>
      <c r="D11" s="19">
        <v>76842</v>
      </c>
      <c r="E11" s="19">
        <v>46429</v>
      </c>
      <c r="F11" s="19">
        <v>43016</v>
      </c>
      <c r="G11" s="73">
        <v>7295</v>
      </c>
    </row>
    <row r="12" spans="1:7" x14ac:dyDescent="0.25">
      <c r="A12" s="18" t="s">
        <v>318</v>
      </c>
      <c r="B12" s="19"/>
      <c r="C12" s="19"/>
      <c r="D12" s="19"/>
      <c r="E12" s="19"/>
      <c r="F12" s="19">
        <v>85951</v>
      </c>
      <c r="G12" s="73"/>
    </row>
    <row r="13" spans="1:7" x14ac:dyDescent="0.25">
      <c r="A13" s="18" t="s">
        <v>4</v>
      </c>
      <c r="B13" s="19">
        <v>4525</v>
      </c>
      <c r="C13" s="19">
        <v>8117</v>
      </c>
      <c r="D13" s="19">
        <v>7630</v>
      </c>
      <c r="E13" s="19">
        <v>8939</v>
      </c>
      <c r="F13" s="19">
        <v>7400</v>
      </c>
      <c r="G13" s="73">
        <v>14626</v>
      </c>
    </row>
    <row r="14" spans="1:7" x14ac:dyDescent="0.25">
      <c r="A14" s="18" t="s">
        <v>162</v>
      </c>
      <c r="B14" s="19">
        <v>7532</v>
      </c>
      <c r="C14" s="19">
        <v>161278</v>
      </c>
      <c r="D14" s="19">
        <v>14176</v>
      </c>
      <c r="E14" s="19">
        <v>74769</v>
      </c>
      <c r="F14" s="19">
        <v>7955</v>
      </c>
      <c r="G14" s="73">
        <v>19204</v>
      </c>
    </row>
    <row r="15" spans="1:7" x14ac:dyDescent="0.25">
      <c r="A15" s="22" t="s">
        <v>6</v>
      </c>
      <c r="B15" s="28">
        <f t="shared" ref="B15:G15" si="0">SUM(B5:B14)</f>
        <v>4858423</v>
      </c>
      <c r="C15" s="28">
        <f t="shared" si="0"/>
        <v>3915701</v>
      </c>
      <c r="D15" s="28">
        <f t="shared" si="0"/>
        <v>2050625</v>
      </c>
      <c r="E15" s="28">
        <f t="shared" si="0"/>
        <v>5674234</v>
      </c>
      <c r="F15" s="28">
        <f t="shared" si="0"/>
        <v>5368486</v>
      </c>
      <c r="G15" s="54">
        <f t="shared" si="0"/>
        <v>4071711</v>
      </c>
    </row>
    <row r="16" spans="1:7" x14ac:dyDescent="0.25">
      <c r="B16" s="19"/>
      <c r="C16" s="55"/>
      <c r="D16" s="55"/>
      <c r="E16" s="55"/>
      <c r="F16" s="55"/>
      <c r="G16" s="55"/>
    </row>
    <row r="17" spans="1:7" x14ac:dyDescent="0.25">
      <c r="A17" s="17" t="s">
        <v>163</v>
      </c>
      <c r="B17" s="23"/>
      <c r="C17" s="19"/>
      <c r="D17" s="23"/>
      <c r="E17" s="19"/>
      <c r="F17" s="19"/>
      <c r="G17" s="20"/>
    </row>
    <row r="18" spans="1:7" x14ac:dyDescent="0.25">
      <c r="A18" s="18" t="s">
        <v>164</v>
      </c>
      <c r="B18" s="19">
        <v>17250</v>
      </c>
      <c r="C18" s="19">
        <v>17916</v>
      </c>
      <c r="D18" s="19">
        <v>18514</v>
      </c>
      <c r="E18" s="19">
        <v>19365</v>
      </c>
      <c r="F18" s="19">
        <v>19540</v>
      </c>
      <c r="G18" s="73">
        <v>19970</v>
      </c>
    </row>
    <row r="19" spans="1:7" x14ac:dyDescent="0.25">
      <c r="A19" s="18" t="s">
        <v>165</v>
      </c>
      <c r="B19" s="19">
        <v>85</v>
      </c>
      <c r="C19" s="19">
        <v>77</v>
      </c>
      <c r="D19" s="19">
        <v>495</v>
      </c>
      <c r="E19" s="19">
        <v>0</v>
      </c>
      <c r="F19" s="19">
        <v>0</v>
      </c>
      <c r="G19" s="73">
        <v>0</v>
      </c>
    </row>
    <row r="20" spans="1:7" x14ac:dyDescent="0.25">
      <c r="A20" s="18" t="s">
        <v>166</v>
      </c>
      <c r="B20" s="19">
        <v>31158</v>
      </c>
      <c r="C20" s="19">
        <v>4014</v>
      </c>
      <c r="D20" s="19">
        <v>1719</v>
      </c>
      <c r="E20" s="19">
        <v>2833</v>
      </c>
      <c r="F20" s="19">
        <v>3662</v>
      </c>
      <c r="G20" s="73">
        <v>5706</v>
      </c>
    </row>
    <row r="21" spans="1:7" x14ac:dyDescent="0.25">
      <c r="A21" s="18" t="s">
        <v>13</v>
      </c>
      <c r="B21" s="19">
        <v>480</v>
      </c>
      <c r="C21" s="19">
        <v>680</v>
      </c>
      <c r="D21" s="19">
        <v>490</v>
      </c>
      <c r="E21" s="19">
        <v>400</v>
      </c>
      <c r="F21" s="19">
        <v>780</v>
      </c>
      <c r="G21" s="73">
        <v>500</v>
      </c>
    </row>
    <row r="22" spans="1:7" x14ac:dyDescent="0.25">
      <c r="A22" s="18" t="s">
        <v>167</v>
      </c>
      <c r="B22" s="19">
        <v>28907</v>
      </c>
      <c r="C22" s="19">
        <v>60011</v>
      </c>
      <c r="D22" s="19">
        <v>13133</v>
      </c>
      <c r="E22" s="19">
        <v>17417</v>
      </c>
      <c r="F22" s="19">
        <v>26263</v>
      </c>
      <c r="G22" s="73">
        <v>17646</v>
      </c>
    </row>
    <row r="23" spans="1:7" x14ac:dyDescent="0.25">
      <c r="A23" s="18" t="s">
        <v>168</v>
      </c>
      <c r="B23" s="19">
        <v>66502</v>
      </c>
      <c r="C23" s="19">
        <v>76384</v>
      </c>
      <c r="D23" s="19">
        <v>73312</v>
      </c>
      <c r="E23" s="19">
        <v>77477</v>
      </c>
      <c r="F23" s="19">
        <v>83135</v>
      </c>
      <c r="G23" s="73">
        <v>89962</v>
      </c>
    </row>
    <row r="24" spans="1:7" x14ac:dyDescent="0.25">
      <c r="A24" s="18" t="s">
        <v>169</v>
      </c>
      <c r="B24" s="19">
        <v>23200</v>
      </c>
      <c r="C24" s="19">
        <v>74726</v>
      </c>
      <c r="D24" s="19">
        <v>63309</v>
      </c>
      <c r="E24" s="19">
        <v>17889</v>
      </c>
      <c r="F24" s="19">
        <v>29510</v>
      </c>
      <c r="G24" s="73">
        <v>51684</v>
      </c>
    </row>
    <row r="25" spans="1:7" x14ac:dyDescent="0.25">
      <c r="A25" s="18" t="s">
        <v>170</v>
      </c>
      <c r="B25" s="19">
        <v>500</v>
      </c>
      <c r="C25" s="19">
        <v>321607</v>
      </c>
      <c r="D25" s="19">
        <v>0</v>
      </c>
      <c r="E25" s="19">
        <v>767</v>
      </c>
      <c r="F25" s="19">
        <v>0</v>
      </c>
      <c r="G25" s="73">
        <v>376475</v>
      </c>
    </row>
    <row r="26" spans="1:7" x14ac:dyDescent="0.25">
      <c r="A26" s="18" t="s">
        <v>171</v>
      </c>
      <c r="B26" s="19">
        <v>16058</v>
      </c>
      <c r="C26" s="19">
        <v>17242</v>
      </c>
      <c r="D26" s="19">
        <v>15152</v>
      </c>
      <c r="E26" s="19">
        <v>16734</v>
      </c>
      <c r="F26" s="19">
        <v>30504</v>
      </c>
      <c r="G26" s="73">
        <v>34056</v>
      </c>
    </row>
    <row r="27" spans="1:7" x14ac:dyDescent="0.25">
      <c r="A27" s="18" t="s">
        <v>19</v>
      </c>
      <c r="B27" s="19">
        <v>29560</v>
      </c>
      <c r="C27" s="19">
        <v>36958</v>
      </c>
      <c r="D27" s="19">
        <v>43290</v>
      </c>
      <c r="E27" s="19">
        <v>36991</v>
      </c>
      <c r="F27" s="19">
        <v>34786</v>
      </c>
      <c r="G27" s="73">
        <v>55996</v>
      </c>
    </row>
    <row r="28" spans="1:7" x14ac:dyDescent="0.25">
      <c r="A28" s="18" t="s">
        <v>172</v>
      </c>
      <c r="B28" s="19">
        <v>36690</v>
      </c>
      <c r="C28" s="19">
        <v>16425</v>
      </c>
      <c r="D28" s="19">
        <v>11738</v>
      </c>
      <c r="E28" s="19">
        <v>22763</v>
      </c>
      <c r="F28" s="19">
        <v>11475</v>
      </c>
      <c r="G28" s="73">
        <v>15313</v>
      </c>
    </row>
    <row r="29" spans="1:7" ht="30" customHeight="1" x14ac:dyDescent="0.25">
      <c r="A29" s="21" t="s">
        <v>173</v>
      </c>
      <c r="B29" s="19">
        <v>2043579</v>
      </c>
      <c r="C29" s="19">
        <v>3756066</v>
      </c>
      <c r="D29" s="19">
        <v>633442</v>
      </c>
      <c r="E29" s="19">
        <v>5728534</v>
      </c>
      <c r="F29" s="19">
        <v>2526069</v>
      </c>
      <c r="G29" s="73">
        <v>2317243</v>
      </c>
    </row>
    <row r="30" spans="1:7" x14ac:dyDescent="0.25">
      <c r="A30" s="18" t="s">
        <v>174</v>
      </c>
      <c r="B30" s="19">
        <v>12893</v>
      </c>
      <c r="C30" s="19">
        <v>5210</v>
      </c>
      <c r="D30" s="19">
        <v>16665</v>
      </c>
      <c r="E30" s="19">
        <v>12773</v>
      </c>
      <c r="F30" s="19">
        <v>8729</v>
      </c>
      <c r="G30" s="73">
        <v>10599</v>
      </c>
    </row>
    <row r="31" spans="1:7" x14ac:dyDescent="0.25">
      <c r="A31" s="18" t="s">
        <v>175</v>
      </c>
      <c r="B31" s="19">
        <v>10812</v>
      </c>
      <c r="C31" s="19">
        <v>7682</v>
      </c>
      <c r="D31" s="19">
        <v>8926</v>
      </c>
      <c r="E31" s="19">
        <v>8322</v>
      </c>
      <c r="F31" s="19">
        <v>9014</v>
      </c>
      <c r="G31" s="73">
        <v>7240</v>
      </c>
    </row>
    <row r="32" spans="1:7" x14ac:dyDescent="0.25">
      <c r="A32" s="18" t="s">
        <v>176</v>
      </c>
      <c r="B32" s="19">
        <v>11242</v>
      </c>
      <c r="C32" s="19">
        <v>9797</v>
      </c>
      <c r="D32" s="19">
        <v>10875</v>
      </c>
      <c r="E32" s="19">
        <v>10025</v>
      </c>
      <c r="F32" s="19">
        <v>9676</v>
      </c>
      <c r="G32" s="73">
        <v>9559</v>
      </c>
    </row>
    <row r="33" spans="1:7" x14ac:dyDescent="0.25">
      <c r="A33" s="18" t="s">
        <v>177</v>
      </c>
      <c r="B33" s="19">
        <v>86825</v>
      </c>
      <c r="C33" s="19">
        <v>126853</v>
      </c>
      <c r="D33" s="19">
        <v>105572</v>
      </c>
      <c r="E33" s="19">
        <v>134262</v>
      </c>
      <c r="F33" s="19">
        <v>150535</v>
      </c>
      <c r="G33" s="73">
        <v>129072</v>
      </c>
    </row>
    <row r="34" spans="1:7" x14ac:dyDescent="0.25">
      <c r="A34" s="18" t="s">
        <v>178</v>
      </c>
      <c r="B34" s="19">
        <v>279031</v>
      </c>
      <c r="C34" s="19">
        <v>296848</v>
      </c>
      <c r="D34" s="19">
        <v>321883</v>
      </c>
      <c r="E34" s="19">
        <v>345228</v>
      </c>
      <c r="F34" s="19">
        <v>349888</v>
      </c>
      <c r="G34" s="73">
        <v>330471</v>
      </c>
    </row>
    <row r="35" spans="1:7" x14ac:dyDescent="0.25">
      <c r="A35" s="18" t="s">
        <v>221</v>
      </c>
      <c r="B35" s="19">
        <v>14183</v>
      </c>
      <c r="C35" s="19">
        <v>15105</v>
      </c>
      <c r="D35" s="19">
        <v>27424</v>
      </c>
      <c r="E35" s="19">
        <v>14896</v>
      </c>
      <c r="F35" s="19">
        <v>15867</v>
      </c>
      <c r="G35" s="73">
        <v>15567</v>
      </c>
    </row>
    <row r="36" spans="1:7" x14ac:dyDescent="0.25">
      <c r="A36" s="18" t="s">
        <v>102</v>
      </c>
      <c r="B36" s="19">
        <v>28782</v>
      </c>
      <c r="C36" s="19">
        <v>27152</v>
      </c>
      <c r="D36" s="19">
        <v>41597</v>
      </c>
      <c r="E36" s="19">
        <v>48100</v>
      </c>
      <c r="F36" s="19">
        <v>63737</v>
      </c>
      <c r="G36" s="73">
        <v>50453</v>
      </c>
    </row>
    <row r="37" spans="1:7" x14ac:dyDescent="0.25">
      <c r="A37" s="18" t="s">
        <v>179</v>
      </c>
      <c r="B37" s="19">
        <v>9115</v>
      </c>
      <c r="C37" s="19">
        <v>8185</v>
      </c>
      <c r="D37" s="19">
        <v>5904</v>
      </c>
      <c r="E37" s="19">
        <v>4224</v>
      </c>
      <c r="F37" s="19">
        <v>8704</v>
      </c>
      <c r="G37" s="73">
        <v>11868</v>
      </c>
    </row>
    <row r="38" spans="1:7" x14ac:dyDescent="0.25">
      <c r="A38" s="18" t="s">
        <v>180</v>
      </c>
      <c r="B38" s="19">
        <v>832</v>
      </c>
      <c r="C38" s="19">
        <v>857</v>
      </c>
      <c r="D38" s="19">
        <v>882</v>
      </c>
      <c r="E38" s="19">
        <v>909</v>
      </c>
      <c r="F38" s="19">
        <v>936</v>
      </c>
      <c r="G38" s="73">
        <v>964</v>
      </c>
    </row>
    <row r="39" spans="1:7" x14ac:dyDescent="0.25">
      <c r="A39" s="18" t="s">
        <v>31</v>
      </c>
      <c r="B39" s="19">
        <v>9718</v>
      </c>
      <c r="C39" s="19">
        <v>11256</v>
      </c>
      <c r="D39" s="19">
        <v>10981</v>
      </c>
      <c r="E39" s="19">
        <v>10946</v>
      </c>
      <c r="F39" s="19">
        <v>12014</v>
      </c>
      <c r="G39" s="73">
        <v>13219</v>
      </c>
    </row>
    <row r="40" spans="1:7" x14ac:dyDescent="0.25">
      <c r="A40" s="18" t="s">
        <v>33</v>
      </c>
      <c r="B40" s="19">
        <v>29993</v>
      </c>
      <c r="C40" s="19">
        <v>46781</v>
      </c>
      <c r="D40" s="19">
        <v>29811</v>
      </c>
      <c r="E40" s="19">
        <v>123148</v>
      </c>
      <c r="F40" s="19">
        <v>41355</v>
      </c>
      <c r="G40" s="73">
        <v>69800</v>
      </c>
    </row>
    <row r="41" spans="1:7" x14ac:dyDescent="0.25">
      <c r="A41" s="18" t="s">
        <v>181</v>
      </c>
      <c r="B41" s="19">
        <v>8748</v>
      </c>
      <c r="C41" s="19">
        <v>8951</v>
      </c>
      <c r="D41" s="19">
        <v>11875</v>
      </c>
      <c r="E41" s="19">
        <v>13640</v>
      </c>
      <c r="F41" s="19">
        <v>23498</v>
      </c>
      <c r="G41" s="73">
        <v>15092</v>
      </c>
    </row>
    <row r="42" spans="1:7" x14ac:dyDescent="0.25">
      <c r="A42" s="22" t="s">
        <v>182</v>
      </c>
      <c r="B42" s="28">
        <f t="shared" ref="B42:G42" si="1">SUM(B18:B41)</f>
        <v>2796143</v>
      </c>
      <c r="C42" s="28">
        <f t="shared" si="1"/>
        <v>4946783</v>
      </c>
      <c r="D42" s="28">
        <f t="shared" si="1"/>
        <v>1466989</v>
      </c>
      <c r="E42" s="28">
        <f t="shared" si="1"/>
        <v>6667643</v>
      </c>
      <c r="F42" s="28">
        <f t="shared" si="1"/>
        <v>3459677</v>
      </c>
      <c r="G42" s="74">
        <f t="shared" si="1"/>
        <v>3648455</v>
      </c>
    </row>
    <row r="43" spans="1:7" x14ac:dyDescent="0.25">
      <c r="B43" s="55"/>
      <c r="C43" s="55"/>
      <c r="D43" s="55"/>
      <c r="E43" s="55"/>
      <c r="F43" s="55"/>
      <c r="G43" s="55"/>
    </row>
    <row r="44" spans="1:7" ht="30" customHeight="1" x14ac:dyDescent="0.25">
      <c r="A44" s="24" t="s">
        <v>183</v>
      </c>
      <c r="B44" s="56">
        <f t="shared" ref="B44:G44" si="2">B15-B42</f>
        <v>2062280</v>
      </c>
      <c r="C44" s="56">
        <f t="shared" si="2"/>
        <v>-1031082</v>
      </c>
      <c r="D44" s="56">
        <f t="shared" si="2"/>
        <v>583636</v>
      </c>
      <c r="E44" s="56">
        <f t="shared" si="2"/>
        <v>-993409</v>
      </c>
      <c r="F44" s="56">
        <f t="shared" si="2"/>
        <v>1908809</v>
      </c>
      <c r="G44" s="56">
        <f t="shared" si="2"/>
        <v>423256</v>
      </c>
    </row>
    <row r="45" spans="1:7" x14ac:dyDescent="0.25">
      <c r="A45" s="26" t="s">
        <v>58</v>
      </c>
      <c r="B45" s="25">
        <f>B44</f>
        <v>2062280</v>
      </c>
      <c r="C45" s="25">
        <f>C44</f>
        <v>-1031082</v>
      </c>
      <c r="D45" s="25">
        <f>D44</f>
        <v>583636</v>
      </c>
      <c r="E45" s="25">
        <f t="shared" ref="E45:F45" si="3">E44</f>
        <v>-993409</v>
      </c>
      <c r="F45" s="25">
        <f t="shared" si="3"/>
        <v>1908809</v>
      </c>
      <c r="G45" s="25">
        <f t="shared" ref="G45" si="4">G44</f>
        <v>423256</v>
      </c>
    </row>
    <row r="46" spans="1:7" x14ac:dyDescent="0.25">
      <c r="A46" s="26" t="s">
        <v>184</v>
      </c>
      <c r="B46" s="72">
        <v>2250201</v>
      </c>
      <c r="C46" s="72">
        <f t="shared" ref="C46:G46" si="5">B47</f>
        <v>4312481</v>
      </c>
      <c r="D46" s="72">
        <f t="shared" si="5"/>
        <v>3281399</v>
      </c>
      <c r="E46" s="72">
        <f t="shared" si="5"/>
        <v>3865035</v>
      </c>
      <c r="F46" s="72">
        <f t="shared" si="5"/>
        <v>2871626</v>
      </c>
      <c r="G46" s="72">
        <f t="shared" si="5"/>
        <v>4780435</v>
      </c>
    </row>
    <row r="47" spans="1:7" x14ac:dyDescent="0.25">
      <c r="A47" s="26" t="s">
        <v>185</v>
      </c>
      <c r="B47" s="72">
        <f>B45+B46</f>
        <v>4312481</v>
      </c>
      <c r="C47" s="72">
        <f>C45+C46</f>
        <v>3281399</v>
      </c>
      <c r="D47" s="72">
        <f>D45+D46</f>
        <v>3865035</v>
      </c>
      <c r="E47" s="72">
        <f t="shared" ref="E47:F47" si="6">E45+E46</f>
        <v>2871626</v>
      </c>
      <c r="F47" s="72">
        <f t="shared" si="6"/>
        <v>4780435</v>
      </c>
      <c r="G47" s="72">
        <f t="shared" ref="G47" si="7">G45+G46</f>
        <v>5203691</v>
      </c>
    </row>
  </sheetData>
  <pageMargins left="0.45" right="0.45" top="0.35" bottom="0.32" header="0.19" footer="0.2"/>
  <pageSetup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7"/>
  <sheetViews>
    <sheetView workbookViewId="0">
      <selection activeCell="A30" sqref="A30"/>
    </sheetView>
  </sheetViews>
  <sheetFormatPr defaultRowHeight="15" x14ac:dyDescent="0.25"/>
  <cols>
    <col min="1" max="1" width="44.7109375" customWidth="1"/>
    <col min="2" max="2" width="17" bestFit="1" customWidth="1"/>
  </cols>
  <sheetData>
    <row r="1" spans="1:4" x14ac:dyDescent="0.25">
      <c r="A1" s="4" t="s">
        <v>113</v>
      </c>
      <c r="D1" s="4" t="s">
        <v>187</v>
      </c>
    </row>
    <row r="2" spans="1:4" x14ac:dyDescent="0.25">
      <c r="A2" s="4" t="s">
        <v>383</v>
      </c>
      <c r="B2" s="4"/>
    </row>
    <row r="3" spans="1:4" x14ac:dyDescent="0.25">
      <c r="A3" s="4" t="s">
        <v>129</v>
      </c>
      <c r="B3" s="4"/>
    </row>
    <row r="4" spans="1:4" x14ac:dyDescent="0.25">
      <c r="A4" s="4"/>
    </row>
    <row r="5" spans="1:4" x14ac:dyDescent="0.25">
      <c r="A5" s="4" t="s">
        <v>62</v>
      </c>
      <c r="B5" s="15" t="s">
        <v>63</v>
      </c>
    </row>
    <row r="6" spans="1:4" x14ac:dyDescent="0.25">
      <c r="A6" t="s">
        <v>64</v>
      </c>
      <c r="B6" s="2">
        <v>150000</v>
      </c>
    </row>
    <row r="7" spans="1:4" x14ac:dyDescent="0.25">
      <c r="A7" s="12" t="s">
        <v>128</v>
      </c>
      <c r="B7" s="41">
        <f>B6</f>
        <v>150000</v>
      </c>
    </row>
    <row r="8" spans="1:4" x14ac:dyDescent="0.25">
      <c r="B8" s="2"/>
    </row>
    <row r="9" spans="1:4" x14ac:dyDescent="0.25">
      <c r="A9" s="4" t="s">
        <v>67</v>
      </c>
      <c r="B9" s="2"/>
    </row>
    <row r="10" spans="1:4" x14ac:dyDescent="0.25">
      <c r="A10" t="s">
        <v>43</v>
      </c>
      <c r="B10" s="2">
        <v>90000</v>
      </c>
    </row>
    <row r="11" spans="1:4" x14ac:dyDescent="0.25">
      <c r="A11" t="s">
        <v>60</v>
      </c>
      <c r="B11" s="2">
        <v>2500</v>
      </c>
    </row>
    <row r="12" spans="1:4" x14ac:dyDescent="0.25">
      <c r="A12" t="s">
        <v>40</v>
      </c>
      <c r="B12" s="2">
        <v>40000</v>
      </c>
    </row>
    <row r="13" spans="1:4" x14ac:dyDescent="0.25">
      <c r="A13" t="s">
        <v>44</v>
      </c>
      <c r="B13" s="2">
        <v>70000</v>
      </c>
    </row>
    <row r="14" spans="1:4" x14ac:dyDescent="0.25">
      <c r="A14" t="s">
        <v>65</v>
      </c>
      <c r="B14" s="2">
        <v>3000</v>
      </c>
    </row>
    <row r="15" spans="1:4" x14ac:dyDescent="0.25">
      <c r="A15" t="s">
        <v>66</v>
      </c>
      <c r="B15" s="2">
        <v>2500</v>
      </c>
    </row>
    <row r="16" spans="1:4" x14ac:dyDescent="0.25">
      <c r="A16" t="s">
        <v>36</v>
      </c>
      <c r="B16" s="2">
        <v>120000</v>
      </c>
    </row>
    <row r="17" spans="1:5" x14ac:dyDescent="0.25">
      <c r="A17" s="12" t="s">
        <v>77</v>
      </c>
      <c r="B17" s="41">
        <f>SUM(B10:B16)</f>
        <v>328000</v>
      </c>
      <c r="C17" t="s">
        <v>147</v>
      </c>
    </row>
    <row r="18" spans="1:5" x14ac:dyDescent="0.25">
      <c r="B18" s="2"/>
    </row>
    <row r="19" spans="1:5" ht="15.75" thickBot="1" x14ac:dyDescent="0.3">
      <c r="A19" s="7" t="s">
        <v>56</v>
      </c>
      <c r="B19" s="27">
        <f>B7-B17</f>
        <v>-178000</v>
      </c>
    </row>
    <row r="20" spans="1:5" ht="15.75" thickTop="1" x14ac:dyDescent="0.25">
      <c r="A20" s="4"/>
      <c r="B20" s="5"/>
    </row>
    <row r="21" spans="1:5" x14ac:dyDescent="0.25">
      <c r="B21" s="2"/>
    </row>
    <row r="22" spans="1:5" ht="30" customHeight="1" thickBot="1" x14ac:dyDescent="0.3">
      <c r="A22" s="47" t="s">
        <v>74</v>
      </c>
      <c r="B22" s="27">
        <f>B7</f>
        <v>150000</v>
      </c>
    </row>
    <row r="23" spans="1:5" ht="15.75" thickTop="1" x14ac:dyDescent="0.25"/>
    <row r="25" spans="1:5" ht="45" customHeight="1" x14ac:dyDescent="0.25">
      <c r="A25" s="89" t="s">
        <v>389</v>
      </c>
      <c r="B25" s="90"/>
      <c r="C25" s="90"/>
      <c r="D25" s="90"/>
      <c r="E25" s="91"/>
    </row>
    <row r="26" spans="1:5" x14ac:dyDescent="0.25">
      <c r="A26" s="86" t="s">
        <v>390</v>
      </c>
      <c r="B26" s="70"/>
      <c r="C26" s="70"/>
      <c r="D26" s="70"/>
      <c r="E26" s="70"/>
    </row>
    <row r="27" spans="1:5" ht="45" customHeight="1" x14ac:dyDescent="0.25">
      <c r="A27" s="92" t="s">
        <v>391</v>
      </c>
      <c r="B27" s="93"/>
      <c r="C27" s="93"/>
      <c r="D27" s="93"/>
      <c r="E27" s="94"/>
    </row>
  </sheetData>
  <mergeCells count="2">
    <mergeCell ref="A25:E25"/>
    <mergeCell ref="A27:E27"/>
  </mergeCells>
  <pageMargins left="0.7" right="0.7" top="0.75" bottom="0.75" header="0.3" footer="0.3"/>
  <pageSetup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21"/>
  <sheetViews>
    <sheetView workbookViewId="0">
      <selection activeCell="A16" sqref="A16"/>
    </sheetView>
  </sheetViews>
  <sheetFormatPr defaultRowHeight="15" x14ac:dyDescent="0.25"/>
  <cols>
    <col min="1" max="1" width="44.42578125" bestFit="1" customWidth="1"/>
    <col min="2" max="2" width="17" bestFit="1" customWidth="1"/>
  </cols>
  <sheetData>
    <row r="1" spans="1:3" x14ac:dyDescent="0.25">
      <c r="A1" s="4" t="s">
        <v>113</v>
      </c>
      <c r="C1" s="4" t="s">
        <v>187</v>
      </c>
    </row>
    <row r="2" spans="1:3" x14ac:dyDescent="0.25">
      <c r="A2" s="4" t="s">
        <v>383</v>
      </c>
      <c r="B2" s="4"/>
    </row>
    <row r="3" spans="1:3" x14ac:dyDescent="0.25">
      <c r="A3" s="4" t="s">
        <v>131</v>
      </c>
      <c r="B3" s="4"/>
    </row>
    <row r="5" spans="1:3" x14ac:dyDescent="0.25">
      <c r="A5" s="4"/>
      <c r="B5" s="15" t="s">
        <v>50</v>
      </c>
    </row>
    <row r="6" spans="1:3" x14ac:dyDescent="0.25">
      <c r="A6" s="57"/>
      <c r="B6" s="2"/>
    </row>
    <row r="7" spans="1:3" x14ac:dyDescent="0.25">
      <c r="A7" s="4"/>
      <c r="B7" s="5"/>
    </row>
    <row r="8" spans="1:3" x14ac:dyDescent="0.25">
      <c r="B8" s="2"/>
    </row>
    <row r="9" spans="1:3" x14ac:dyDescent="0.25">
      <c r="A9" s="4" t="s">
        <v>67</v>
      </c>
      <c r="B9" s="2"/>
    </row>
    <row r="10" spans="1:3" x14ac:dyDescent="0.25">
      <c r="A10" t="s">
        <v>60</v>
      </c>
      <c r="B10" s="2">
        <v>2500</v>
      </c>
    </row>
    <row r="11" spans="1:3" x14ac:dyDescent="0.25">
      <c r="A11" t="s">
        <v>191</v>
      </c>
      <c r="B11" s="2">
        <v>7000</v>
      </c>
    </row>
    <row r="12" spans="1:3" x14ac:dyDescent="0.25">
      <c r="A12" t="s">
        <v>33</v>
      </c>
      <c r="B12" s="2">
        <v>2250</v>
      </c>
      <c r="C12" t="s">
        <v>205</v>
      </c>
    </row>
    <row r="13" spans="1:3" x14ac:dyDescent="0.25">
      <c r="A13" t="s">
        <v>36</v>
      </c>
      <c r="B13" s="2">
        <v>12500</v>
      </c>
    </row>
    <row r="14" spans="1:3" x14ac:dyDescent="0.25">
      <c r="A14" s="12" t="s">
        <v>68</v>
      </c>
      <c r="B14" s="41">
        <f>SUM(B10:B13)</f>
        <v>24250</v>
      </c>
    </row>
    <row r="15" spans="1:3" x14ac:dyDescent="0.25">
      <c r="B15" s="2"/>
    </row>
    <row r="16" spans="1:3" ht="15.75" thickBot="1" x14ac:dyDescent="0.3">
      <c r="A16" s="7" t="s">
        <v>56</v>
      </c>
      <c r="B16" s="27">
        <f>B6-B14</f>
        <v>-24250</v>
      </c>
    </row>
    <row r="17" spans="1:2" ht="15.75" thickTop="1" x14ac:dyDescent="0.25">
      <c r="B17" s="2"/>
    </row>
    <row r="18" spans="1:2" ht="30" customHeight="1" thickBot="1" x14ac:dyDescent="0.3">
      <c r="A18" s="47"/>
      <c r="B18" s="27"/>
    </row>
    <row r="19" spans="1:2" ht="15.75" thickTop="1" x14ac:dyDescent="0.25"/>
    <row r="20" spans="1:2" x14ac:dyDescent="0.25">
      <c r="A20" t="s">
        <v>259</v>
      </c>
    </row>
    <row r="21" spans="1:2" x14ac:dyDescent="0.25">
      <c r="A21" t="s">
        <v>340</v>
      </c>
    </row>
  </sheetData>
  <pageMargins left="0.7" right="0.7" top="0.75" bottom="0.75" header="0.3" footer="0.3"/>
  <pageSetup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71"/>
  <sheetViews>
    <sheetView topLeftCell="A20" workbookViewId="0">
      <selection activeCell="G53" sqref="G53"/>
    </sheetView>
  </sheetViews>
  <sheetFormatPr defaultRowHeight="15" x14ac:dyDescent="0.25"/>
  <cols>
    <col min="1" max="1" width="30.28515625" customWidth="1"/>
    <col min="2" max="7" width="11.7109375" customWidth="1"/>
  </cols>
  <sheetData>
    <row r="1" spans="1:7" x14ac:dyDescent="0.25">
      <c r="A1" s="4" t="s">
        <v>113</v>
      </c>
      <c r="G1" s="4" t="s">
        <v>151</v>
      </c>
    </row>
    <row r="2" spans="1:7" x14ac:dyDescent="0.25">
      <c r="A2" s="4" t="s">
        <v>385</v>
      </c>
      <c r="B2" s="4"/>
    </row>
    <row r="3" spans="1:7" ht="5.0999999999999996" customHeight="1" x14ac:dyDescent="0.25"/>
    <row r="4" spans="1:7" ht="30" x14ac:dyDescent="0.25">
      <c r="B4" s="3" t="s">
        <v>54</v>
      </c>
      <c r="C4" s="3" t="s">
        <v>45</v>
      </c>
      <c r="D4" s="3" t="s">
        <v>46</v>
      </c>
      <c r="E4" s="3" t="s">
        <v>50</v>
      </c>
      <c r="F4" s="3" t="s">
        <v>236</v>
      </c>
      <c r="G4" s="3" t="s">
        <v>55</v>
      </c>
    </row>
    <row r="5" spans="1:7" ht="5.0999999999999996" customHeight="1" x14ac:dyDescent="0.25"/>
    <row r="6" spans="1:7" x14ac:dyDescent="0.25">
      <c r="A6" s="4" t="s">
        <v>126</v>
      </c>
    </row>
    <row r="7" spans="1:7" x14ac:dyDescent="0.25">
      <c r="A7" t="s">
        <v>0</v>
      </c>
      <c r="B7" s="2">
        <v>1200000</v>
      </c>
      <c r="C7" s="2"/>
      <c r="D7" s="2"/>
      <c r="E7" s="2"/>
      <c r="F7" s="2"/>
      <c r="G7" s="2">
        <f>SUM(B7:F7)</f>
        <v>1200000</v>
      </c>
    </row>
    <row r="8" spans="1:7" x14ac:dyDescent="0.25">
      <c r="A8" t="s">
        <v>9</v>
      </c>
      <c r="B8" s="2">
        <v>2500</v>
      </c>
      <c r="C8" s="2"/>
      <c r="D8" s="2"/>
      <c r="E8" s="2"/>
      <c r="F8" s="2"/>
      <c r="G8" s="2">
        <f>SUM(B8:D8)</f>
        <v>2500</v>
      </c>
    </row>
    <row r="9" spans="1:7" x14ac:dyDescent="0.25">
      <c r="A9" t="s">
        <v>4</v>
      </c>
      <c r="B9" s="2">
        <v>400</v>
      </c>
      <c r="C9" s="2"/>
      <c r="D9" s="2"/>
      <c r="E9" s="2"/>
      <c r="F9" s="2"/>
      <c r="G9" s="2">
        <f>SUM(B9:D9)</f>
        <v>400</v>
      </c>
    </row>
    <row r="10" spans="1:7" x14ac:dyDescent="0.25">
      <c r="A10" t="s">
        <v>5</v>
      </c>
      <c r="B10" s="2">
        <v>1000</v>
      </c>
      <c r="C10" s="2"/>
      <c r="D10" s="2"/>
      <c r="E10" s="2"/>
      <c r="F10" s="2"/>
      <c r="G10" s="2">
        <v>1000</v>
      </c>
    </row>
    <row r="11" spans="1:7" ht="15.75" thickBot="1" x14ac:dyDescent="0.3">
      <c r="A11" s="7" t="s">
        <v>6</v>
      </c>
      <c r="B11" s="27">
        <f>SUM(B7:B10)</f>
        <v>1203900</v>
      </c>
      <c r="C11" s="27">
        <f>SUM(C7:C10)</f>
        <v>0</v>
      </c>
      <c r="D11" s="27">
        <f>SUM(D7:D10)</f>
        <v>0</v>
      </c>
      <c r="E11" s="27">
        <v>0</v>
      </c>
      <c r="F11" s="27">
        <f>SUM(F7:F10)</f>
        <v>0</v>
      </c>
      <c r="G11" s="27">
        <f>SUM(B11:F11)</f>
        <v>1203900</v>
      </c>
    </row>
    <row r="12" spans="1:7" ht="5.0999999999999996" customHeight="1" thickTop="1" x14ac:dyDescent="0.25">
      <c r="B12" s="2"/>
      <c r="C12" s="2"/>
      <c r="D12" s="2"/>
      <c r="E12" s="2"/>
      <c r="F12" s="2"/>
      <c r="G12" s="2"/>
    </row>
    <row r="13" spans="1:7" x14ac:dyDescent="0.25">
      <c r="A13" s="4" t="s">
        <v>116</v>
      </c>
      <c r="B13" s="2"/>
      <c r="C13" s="2"/>
      <c r="D13" s="2"/>
      <c r="E13" s="2"/>
      <c r="F13" s="2"/>
      <c r="G13" s="2"/>
    </row>
    <row r="14" spans="1:7" x14ac:dyDescent="0.25">
      <c r="A14" t="s">
        <v>8</v>
      </c>
      <c r="B14" s="2">
        <v>21500</v>
      </c>
      <c r="C14" s="2"/>
      <c r="D14" s="2"/>
      <c r="E14" s="2"/>
      <c r="F14" s="2"/>
      <c r="G14" s="2">
        <f t="shared" ref="G14:G27" si="0">SUM(B14:D14)</f>
        <v>21500</v>
      </c>
    </row>
    <row r="15" spans="1:7" x14ac:dyDescent="0.25">
      <c r="A15" t="s">
        <v>10</v>
      </c>
      <c r="B15" s="2">
        <v>250</v>
      </c>
      <c r="C15" s="2"/>
      <c r="D15" s="2"/>
      <c r="E15" s="2"/>
      <c r="F15" s="2"/>
      <c r="G15" s="2">
        <f t="shared" si="0"/>
        <v>250</v>
      </c>
    </row>
    <row r="16" spans="1:7" x14ac:dyDescent="0.25">
      <c r="A16" t="s">
        <v>11</v>
      </c>
      <c r="B16" s="2">
        <v>14000</v>
      </c>
      <c r="C16" s="2"/>
      <c r="D16" s="2"/>
      <c r="E16" s="2"/>
      <c r="F16" s="2"/>
      <c r="G16" s="2">
        <f t="shared" si="0"/>
        <v>14000</v>
      </c>
    </row>
    <row r="17" spans="1:7" x14ac:dyDescent="0.25">
      <c r="A17" t="s">
        <v>12</v>
      </c>
      <c r="B17" s="2">
        <v>4000</v>
      </c>
      <c r="C17" s="2"/>
      <c r="D17" s="2"/>
      <c r="E17" s="2"/>
      <c r="F17" s="2"/>
      <c r="G17" s="2">
        <f t="shared" si="0"/>
        <v>4000</v>
      </c>
    </row>
    <row r="18" spans="1:7" x14ac:dyDescent="0.25">
      <c r="A18" t="s">
        <v>13</v>
      </c>
      <c r="B18" s="2">
        <v>7000</v>
      </c>
      <c r="C18" s="2"/>
      <c r="D18" s="2"/>
      <c r="E18" s="2"/>
      <c r="F18" s="2"/>
      <c r="G18" s="2">
        <f t="shared" si="0"/>
        <v>7000</v>
      </c>
    </row>
    <row r="19" spans="1:7" x14ac:dyDescent="0.25">
      <c r="A19" t="s">
        <v>146</v>
      </c>
      <c r="B19" s="2">
        <v>5000</v>
      </c>
      <c r="C19" s="2"/>
      <c r="D19" s="2"/>
      <c r="E19" s="2"/>
      <c r="F19" s="2"/>
      <c r="G19" s="2">
        <f t="shared" si="0"/>
        <v>5000</v>
      </c>
    </row>
    <row r="20" spans="1:7" x14ac:dyDescent="0.25">
      <c r="A20" t="s">
        <v>14</v>
      </c>
      <c r="B20" s="2">
        <v>2500</v>
      </c>
      <c r="C20" s="2"/>
      <c r="D20" s="2"/>
      <c r="E20" s="2"/>
      <c r="F20" s="2"/>
      <c r="G20" s="2">
        <f t="shared" si="0"/>
        <v>2500</v>
      </c>
    </row>
    <row r="21" spans="1:7" x14ac:dyDescent="0.25">
      <c r="A21" t="s">
        <v>15</v>
      </c>
      <c r="B21" s="2"/>
      <c r="C21" s="2"/>
      <c r="D21" s="2">
        <v>3500</v>
      </c>
      <c r="E21" s="2"/>
      <c r="F21" s="2"/>
      <c r="G21" s="2">
        <f t="shared" si="0"/>
        <v>3500</v>
      </c>
    </row>
    <row r="22" spans="1:7" x14ac:dyDescent="0.25">
      <c r="A22" t="s">
        <v>16</v>
      </c>
      <c r="B22" s="2">
        <v>2000</v>
      </c>
      <c r="C22" s="2"/>
      <c r="D22" s="2"/>
      <c r="E22" s="2"/>
      <c r="F22" s="2"/>
      <c r="G22" s="2">
        <f t="shared" si="0"/>
        <v>2000</v>
      </c>
    </row>
    <row r="23" spans="1:7" x14ac:dyDescent="0.25">
      <c r="A23" t="s">
        <v>43</v>
      </c>
      <c r="B23" s="2">
        <v>80000</v>
      </c>
      <c r="C23" s="2">
        <v>90000</v>
      </c>
      <c r="D23" s="2"/>
      <c r="E23" s="2"/>
      <c r="F23" s="2"/>
      <c r="G23" s="2">
        <f t="shared" si="0"/>
        <v>170000</v>
      </c>
    </row>
    <row r="24" spans="1:7" x14ac:dyDescent="0.25">
      <c r="A24" t="s">
        <v>17</v>
      </c>
      <c r="B24" s="2">
        <v>25000</v>
      </c>
      <c r="C24" s="2"/>
      <c r="D24" s="2"/>
      <c r="E24" s="2"/>
      <c r="F24" s="2"/>
      <c r="G24" s="2">
        <f t="shared" si="0"/>
        <v>25000</v>
      </c>
    </row>
    <row r="25" spans="1:7" x14ac:dyDescent="0.25">
      <c r="A25" t="s">
        <v>59</v>
      </c>
      <c r="B25" s="2">
        <v>350000</v>
      </c>
      <c r="C25" s="2"/>
      <c r="D25" s="2"/>
      <c r="E25" s="2"/>
      <c r="F25" s="2"/>
      <c r="G25" s="2">
        <f t="shared" si="0"/>
        <v>350000</v>
      </c>
    </row>
    <row r="26" spans="1:7" x14ac:dyDescent="0.25">
      <c r="A26" t="s">
        <v>60</v>
      </c>
      <c r="B26" s="2"/>
      <c r="C26" s="2">
        <v>2500</v>
      </c>
      <c r="D26" s="2"/>
      <c r="E26" s="2">
        <v>2500</v>
      </c>
      <c r="F26" s="2"/>
      <c r="G26" s="2">
        <f>SUM(B26:F26)</f>
        <v>5000</v>
      </c>
    </row>
    <row r="27" spans="1:7" x14ac:dyDescent="0.25">
      <c r="A27" t="s">
        <v>18</v>
      </c>
      <c r="B27" s="2">
        <v>35000</v>
      </c>
      <c r="C27" s="2"/>
      <c r="D27" s="2"/>
      <c r="E27" s="2"/>
      <c r="F27" s="2"/>
      <c r="G27" s="2">
        <f t="shared" si="0"/>
        <v>35000</v>
      </c>
    </row>
    <row r="28" spans="1:7" x14ac:dyDescent="0.25">
      <c r="A28" t="s">
        <v>19</v>
      </c>
      <c r="B28" s="2">
        <v>60000</v>
      </c>
      <c r="C28" s="2"/>
      <c r="D28" s="2"/>
      <c r="E28" s="2"/>
      <c r="F28" s="2"/>
      <c r="G28" s="2">
        <f>B28</f>
        <v>60000</v>
      </c>
    </row>
    <row r="29" spans="1:7" x14ac:dyDescent="0.25">
      <c r="A29" t="s">
        <v>20</v>
      </c>
      <c r="B29" s="2">
        <v>500</v>
      </c>
      <c r="C29" s="2"/>
      <c r="D29" s="2"/>
      <c r="E29" s="2"/>
      <c r="F29" s="2"/>
      <c r="G29" s="2">
        <f t="shared" ref="G29:G36" si="1">SUM(B29:D29)</f>
        <v>500</v>
      </c>
    </row>
    <row r="30" spans="1:7" x14ac:dyDescent="0.25">
      <c r="A30" t="s">
        <v>21</v>
      </c>
      <c r="B30" s="2">
        <v>5300</v>
      </c>
      <c r="C30" s="2"/>
      <c r="D30" s="2"/>
      <c r="E30" s="2"/>
      <c r="F30" s="2"/>
      <c r="G30" s="2">
        <f t="shared" si="1"/>
        <v>5300</v>
      </c>
    </row>
    <row r="31" spans="1:7" x14ac:dyDescent="0.25">
      <c r="A31" t="s">
        <v>22</v>
      </c>
      <c r="B31" s="2">
        <v>36000</v>
      </c>
      <c r="C31" s="2"/>
      <c r="D31" s="2"/>
      <c r="E31" s="2"/>
      <c r="F31" s="2"/>
      <c r="G31" s="2">
        <f t="shared" si="1"/>
        <v>36000</v>
      </c>
    </row>
    <row r="32" spans="1:7" x14ac:dyDescent="0.25">
      <c r="A32" t="s">
        <v>40</v>
      </c>
      <c r="B32" s="2"/>
      <c r="C32" s="2">
        <v>40000</v>
      </c>
      <c r="D32" s="2"/>
      <c r="E32" s="2"/>
      <c r="F32" s="2"/>
      <c r="G32" s="2">
        <f t="shared" si="1"/>
        <v>40000</v>
      </c>
    </row>
    <row r="33" spans="1:7" x14ac:dyDescent="0.25">
      <c r="A33" t="s">
        <v>44</v>
      </c>
      <c r="B33" s="2"/>
      <c r="C33" s="2">
        <v>70000</v>
      </c>
      <c r="D33" s="2"/>
      <c r="E33" s="2"/>
      <c r="F33" s="2"/>
      <c r="G33" s="2">
        <f t="shared" si="1"/>
        <v>70000</v>
      </c>
    </row>
    <row r="34" spans="1:7" x14ac:dyDescent="0.25">
      <c r="A34" t="s">
        <v>61</v>
      </c>
      <c r="B34" s="2">
        <v>500</v>
      </c>
      <c r="C34" s="2"/>
      <c r="D34" s="2"/>
      <c r="E34" s="2"/>
      <c r="F34" s="2"/>
      <c r="G34" s="2">
        <f t="shared" si="1"/>
        <v>500</v>
      </c>
    </row>
    <row r="35" spans="1:7" x14ac:dyDescent="0.25">
      <c r="A35" t="s">
        <v>23</v>
      </c>
      <c r="B35" s="2">
        <v>600</v>
      </c>
      <c r="C35" s="2"/>
      <c r="D35" s="2"/>
      <c r="E35" s="2"/>
      <c r="F35" s="2"/>
      <c r="G35" s="2">
        <f t="shared" si="1"/>
        <v>600</v>
      </c>
    </row>
    <row r="36" spans="1:7" x14ac:dyDescent="0.25">
      <c r="A36" t="s">
        <v>41</v>
      </c>
      <c r="B36" s="2"/>
      <c r="C36" s="2">
        <v>3000</v>
      </c>
      <c r="D36" s="2"/>
      <c r="E36" s="2"/>
      <c r="F36" s="2"/>
      <c r="G36" s="2">
        <f t="shared" si="1"/>
        <v>3000</v>
      </c>
    </row>
    <row r="37" spans="1:7" x14ac:dyDescent="0.25">
      <c r="A37" t="s">
        <v>24</v>
      </c>
      <c r="B37" s="2">
        <v>7600</v>
      </c>
      <c r="C37" s="2"/>
      <c r="D37" s="2"/>
      <c r="E37" s="2"/>
      <c r="F37" s="2"/>
      <c r="G37" s="2">
        <f>B37</f>
        <v>7600</v>
      </c>
    </row>
    <row r="38" spans="1:7" x14ac:dyDescent="0.25">
      <c r="A38" t="s">
        <v>335</v>
      </c>
      <c r="B38" s="2"/>
      <c r="C38" s="2"/>
      <c r="D38" s="2"/>
      <c r="E38" s="2">
        <v>7000</v>
      </c>
      <c r="F38" s="2"/>
      <c r="G38" s="2">
        <f>SUM(B38:F38)</f>
        <v>7000</v>
      </c>
    </row>
    <row r="39" spans="1:7" x14ac:dyDescent="0.25">
      <c r="A39" t="s">
        <v>25</v>
      </c>
      <c r="B39" s="2">
        <v>600</v>
      </c>
      <c r="C39" s="2"/>
      <c r="D39" s="2"/>
      <c r="E39" s="2"/>
      <c r="F39" s="2"/>
      <c r="G39" s="2">
        <f>SUM(B39:D39)</f>
        <v>600</v>
      </c>
    </row>
    <row r="40" spans="1:7" x14ac:dyDescent="0.25">
      <c r="A40" t="s">
        <v>274</v>
      </c>
      <c r="B40" s="2">
        <v>12500</v>
      </c>
      <c r="C40" s="2"/>
      <c r="D40" s="2"/>
      <c r="E40" s="2"/>
      <c r="F40" s="2"/>
      <c r="G40" s="2">
        <f>SUM(B40:D40)</f>
        <v>12500</v>
      </c>
    </row>
    <row r="41" spans="1:7" x14ac:dyDescent="0.25">
      <c r="A41" t="s">
        <v>26</v>
      </c>
      <c r="B41" s="2">
        <v>4000</v>
      </c>
      <c r="C41" s="2"/>
      <c r="D41" s="2"/>
      <c r="E41" s="2"/>
      <c r="F41" s="2"/>
      <c r="G41" s="2">
        <f>SUM(B41:D41)</f>
        <v>4000</v>
      </c>
    </row>
    <row r="42" spans="1:7" x14ac:dyDescent="0.25">
      <c r="A42" t="s">
        <v>27</v>
      </c>
      <c r="B42" s="2">
        <v>15300</v>
      </c>
      <c r="C42" s="2"/>
      <c r="D42" s="2"/>
      <c r="E42" s="2"/>
      <c r="F42" s="2"/>
      <c r="G42" s="2">
        <f>B42</f>
        <v>15300</v>
      </c>
    </row>
    <row r="43" spans="1:7" x14ac:dyDescent="0.25">
      <c r="A43" t="s">
        <v>28</v>
      </c>
      <c r="B43" s="2">
        <v>94050</v>
      </c>
      <c r="C43" s="2"/>
      <c r="D43" s="2"/>
      <c r="E43" s="2"/>
      <c r="F43" s="2"/>
      <c r="G43" s="2">
        <f t="shared" ref="G43:G49" si="2">SUM(B43:D43)</f>
        <v>94050</v>
      </c>
    </row>
    <row r="44" spans="1:7" x14ac:dyDescent="0.25">
      <c r="A44" t="s">
        <v>42</v>
      </c>
      <c r="B44" s="2"/>
      <c r="C44" s="2">
        <v>2500</v>
      </c>
      <c r="D44" s="2"/>
      <c r="E44" s="2"/>
      <c r="F44" s="2"/>
      <c r="G44" s="2">
        <f t="shared" si="2"/>
        <v>2500</v>
      </c>
    </row>
    <row r="45" spans="1:7" x14ac:dyDescent="0.25">
      <c r="A45" t="s">
        <v>29</v>
      </c>
      <c r="B45" s="2">
        <v>11500</v>
      </c>
      <c r="C45" s="2"/>
      <c r="D45" s="2"/>
      <c r="E45" s="2"/>
      <c r="F45" s="2"/>
      <c r="G45" s="2">
        <f t="shared" si="2"/>
        <v>11500</v>
      </c>
    </row>
    <row r="46" spans="1:7" x14ac:dyDescent="0.25">
      <c r="A46" t="s">
        <v>30</v>
      </c>
      <c r="B46" s="2">
        <v>1023</v>
      </c>
      <c r="C46" s="2"/>
      <c r="D46" s="2"/>
      <c r="E46" s="2"/>
      <c r="F46" s="2"/>
      <c r="G46" s="2">
        <f t="shared" si="2"/>
        <v>1023</v>
      </c>
    </row>
    <row r="47" spans="1:7" x14ac:dyDescent="0.25">
      <c r="A47" t="s">
        <v>31</v>
      </c>
      <c r="B47" s="2">
        <v>17000</v>
      </c>
      <c r="C47" s="2"/>
      <c r="D47" s="2"/>
      <c r="E47" s="2"/>
      <c r="F47" s="2"/>
      <c r="G47" s="2">
        <f t="shared" si="2"/>
        <v>17000</v>
      </c>
    </row>
    <row r="48" spans="1:7" x14ac:dyDescent="0.25">
      <c r="A48" t="s">
        <v>32</v>
      </c>
      <c r="B48" s="2">
        <v>4500</v>
      </c>
      <c r="C48" s="2"/>
      <c r="D48" s="2"/>
      <c r="E48" s="2"/>
      <c r="F48" s="2"/>
      <c r="G48" s="2">
        <f t="shared" si="2"/>
        <v>4500</v>
      </c>
    </row>
    <row r="49" spans="1:7" x14ac:dyDescent="0.25">
      <c r="A49" t="s">
        <v>33</v>
      </c>
      <c r="B49" s="2">
        <v>8800</v>
      </c>
      <c r="C49" s="2"/>
      <c r="D49" s="2">
        <v>36200</v>
      </c>
      <c r="E49" s="2"/>
      <c r="F49" s="2"/>
      <c r="G49" s="2">
        <f t="shared" si="2"/>
        <v>45000</v>
      </c>
    </row>
    <row r="50" spans="1:7" x14ac:dyDescent="0.25">
      <c r="A50" t="s">
        <v>36</v>
      </c>
      <c r="B50" s="2">
        <v>363040</v>
      </c>
      <c r="C50" s="2">
        <v>120000</v>
      </c>
      <c r="D50" s="2">
        <v>20000</v>
      </c>
      <c r="E50" s="2">
        <v>12500</v>
      </c>
      <c r="F50" s="2">
        <v>108917</v>
      </c>
      <c r="G50" s="2">
        <f>SUM(B50:F50)</f>
        <v>624457</v>
      </c>
    </row>
    <row r="51" spans="1:7" ht="15.75" thickBot="1" x14ac:dyDescent="0.3">
      <c r="A51" s="7" t="s">
        <v>37</v>
      </c>
      <c r="B51" s="27">
        <f t="shared" ref="B51:G51" si="3">SUM(B14:B50)</f>
        <v>1189063</v>
      </c>
      <c r="C51" s="27">
        <f t="shared" si="3"/>
        <v>328000</v>
      </c>
      <c r="D51" s="27">
        <f t="shared" si="3"/>
        <v>59700</v>
      </c>
      <c r="E51" s="27">
        <f t="shared" si="3"/>
        <v>22000</v>
      </c>
      <c r="F51" s="27">
        <f t="shared" si="3"/>
        <v>108917</v>
      </c>
      <c r="G51" s="27">
        <f t="shared" si="3"/>
        <v>1707680</v>
      </c>
    </row>
    <row r="52" spans="1:7" ht="5.0999999999999996" customHeight="1" thickTop="1" x14ac:dyDescent="0.25">
      <c r="B52" s="2"/>
      <c r="C52" s="2"/>
      <c r="D52" s="2"/>
      <c r="E52" s="2"/>
      <c r="F52" s="2"/>
      <c r="G52" s="2"/>
    </row>
    <row r="53" spans="1:7" ht="15.75" thickBot="1" x14ac:dyDescent="0.3">
      <c r="A53" s="7" t="s">
        <v>53</v>
      </c>
      <c r="B53" s="27">
        <f t="shared" ref="B53:G53" si="4">B11-B51</f>
        <v>14837</v>
      </c>
      <c r="C53" s="27">
        <f t="shared" si="4"/>
        <v>-328000</v>
      </c>
      <c r="D53" s="27">
        <f t="shared" si="4"/>
        <v>-59700</v>
      </c>
      <c r="E53" s="27">
        <f t="shared" si="4"/>
        <v>-22000</v>
      </c>
      <c r="F53" s="27">
        <f t="shared" si="4"/>
        <v>-108917</v>
      </c>
      <c r="G53" s="27">
        <f t="shared" si="4"/>
        <v>-503780</v>
      </c>
    </row>
    <row r="54" spans="1:7" ht="15.75" thickTop="1" x14ac:dyDescent="0.25">
      <c r="B54" s="2"/>
      <c r="C54" s="2"/>
      <c r="D54" s="2"/>
      <c r="E54" s="2"/>
      <c r="F54" s="2"/>
      <c r="G54" s="2"/>
    </row>
    <row r="55" spans="1:7" x14ac:dyDescent="0.25">
      <c r="B55" s="2"/>
      <c r="C55" s="2"/>
      <c r="D55" s="2"/>
      <c r="E55" s="2"/>
      <c r="F55" s="2"/>
      <c r="G55" s="2"/>
    </row>
    <row r="56" spans="1:7" x14ac:dyDescent="0.25">
      <c r="B56" s="2"/>
      <c r="C56" s="2"/>
      <c r="D56" s="2"/>
      <c r="E56" s="2"/>
      <c r="F56" s="2"/>
      <c r="G56" s="2"/>
    </row>
    <row r="57" spans="1:7" x14ac:dyDescent="0.25">
      <c r="B57" s="2"/>
      <c r="C57" s="2"/>
      <c r="D57" s="2"/>
      <c r="E57" s="2"/>
      <c r="F57" s="2"/>
      <c r="G57" s="2"/>
    </row>
    <row r="58" spans="1:7" x14ac:dyDescent="0.25">
      <c r="B58" s="2"/>
      <c r="C58" s="2"/>
      <c r="D58" s="2"/>
      <c r="E58" s="2"/>
      <c r="F58" s="2"/>
      <c r="G58" s="2"/>
    </row>
    <row r="59" spans="1:7" x14ac:dyDescent="0.25">
      <c r="B59" s="2"/>
      <c r="C59" s="2"/>
      <c r="D59" s="2"/>
      <c r="E59" s="2"/>
      <c r="F59" s="2"/>
      <c r="G59" s="2"/>
    </row>
    <row r="60" spans="1:7" x14ac:dyDescent="0.25">
      <c r="B60" s="2"/>
      <c r="C60" s="2"/>
      <c r="D60" s="2"/>
      <c r="E60" s="2"/>
      <c r="F60" s="2"/>
      <c r="G60" s="2"/>
    </row>
    <row r="61" spans="1:7" x14ac:dyDescent="0.25">
      <c r="B61" s="2"/>
      <c r="C61" s="2"/>
      <c r="D61" s="2"/>
      <c r="E61" s="2"/>
      <c r="F61" s="2"/>
      <c r="G61" s="2"/>
    </row>
    <row r="62" spans="1:7" x14ac:dyDescent="0.25">
      <c r="B62" s="2"/>
      <c r="C62" s="2"/>
      <c r="D62" s="2"/>
      <c r="E62" s="2"/>
      <c r="F62" s="2"/>
      <c r="G62" s="2"/>
    </row>
    <row r="63" spans="1:7" x14ac:dyDescent="0.25">
      <c r="B63" s="2"/>
      <c r="C63" s="2"/>
      <c r="D63" s="2"/>
      <c r="E63" s="2"/>
      <c r="F63" s="2"/>
      <c r="G63" s="2"/>
    </row>
    <row r="64" spans="1:7" x14ac:dyDescent="0.25">
      <c r="B64" s="2"/>
      <c r="C64" s="2"/>
      <c r="D64" s="2"/>
      <c r="E64" s="2"/>
      <c r="F64" s="2"/>
      <c r="G64" s="2"/>
    </row>
    <row r="65" spans="2:7" x14ac:dyDescent="0.25">
      <c r="B65" s="2"/>
      <c r="C65" s="2"/>
      <c r="D65" s="2"/>
      <c r="E65" s="2"/>
      <c r="F65" s="2"/>
      <c r="G65" s="2"/>
    </row>
    <row r="66" spans="2:7" x14ac:dyDescent="0.25">
      <c r="B66" s="2"/>
      <c r="C66" s="2"/>
      <c r="D66" s="2"/>
      <c r="E66" s="2"/>
      <c r="F66" s="2"/>
      <c r="G66" s="2"/>
    </row>
    <row r="67" spans="2:7" x14ac:dyDescent="0.25">
      <c r="B67" s="2"/>
      <c r="C67" s="2"/>
      <c r="D67" s="2"/>
      <c r="E67" s="2"/>
      <c r="F67" s="2"/>
      <c r="G67" s="2"/>
    </row>
    <row r="68" spans="2:7" x14ac:dyDescent="0.25">
      <c r="B68" s="2"/>
      <c r="C68" s="2"/>
      <c r="D68" s="2"/>
      <c r="E68" s="2"/>
      <c r="F68" s="2"/>
      <c r="G68" s="2"/>
    </row>
    <row r="69" spans="2:7" x14ac:dyDescent="0.25">
      <c r="B69" s="2"/>
      <c r="C69" s="2"/>
      <c r="D69" s="2"/>
      <c r="E69" s="2"/>
      <c r="F69" s="2"/>
      <c r="G69" s="2"/>
    </row>
    <row r="70" spans="2:7" x14ac:dyDescent="0.25">
      <c r="B70" s="2"/>
      <c r="C70" s="2"/>
      <c r="D70" s="2"/>
      <c r="E70" s="2"/>
      <c r="F70" s="2"/>
      <c r="G70" s="2"/>
    </row>
    <row r="71" spans="2:7" x14ac:dyDescent="0.25">
      <c r="B71" s="2"/>
      <c r="C71" s="2"/>
      <c r="D71" s="2"/>
      <c r="E71" s="2"/>
      <c r="F71" s="2"/>
      <c r="G71" s="2"/>
    </row>
  </sheetData>
  <pageMargins left="0.27" right="0.2" top="0.03" bottom="0" header="0" footer="0"/>
  <pageSetup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80"/>
  <sheetViews>
    <sheetView topLeftCell="A47" workbookViewId="0">
      <selection activeCell="F77" sqref="F77"/>
    </sheetView>
  </sheetViews>
  <sheetFormatPr defaultRowHeight="15" x14ac:dyDescent="0.25"/>
  <cols>
    <col min="5" max="5" width="19.85546875" customWidth="1"/>
    <col min="6" max="6" width="10.140625" bestFit="1" customWidth="1"/>
  </cols>
  <sheetData>
    <row r="1" spans="1:8" x14ac:dyDescent="0.25">
      <c r="A1" s="4" t="s">
        <v>113</v>
      </c>
      <c r="H1" s="4" t="s">
        <v>152</v>
      </c>
    </row>
    <row r="2" spans="1:8" x14ac:dyDescent="0.25">
      <c r="A2" s="4" t="s">
        <v>386</v>
      </c>
    </row>
    <row r="4" spans="1:8" x14ac:dyDescent="0.25">
      <c r="A4" s="4" t="s">
        <v>126</v>
      </c>
    </row>
    <row r="5" spans="1:8" x14ac:dyDescent="0.25">
      <c r="A5" t="s">
        <v>0</v>
      </c>
      <c r="F5" s="2">
        <v>1200000</v>
      </c>
    </row>
    <row r="6" spans="1:8" x14ac:dyDescent="0.25">
      <c r="A6" t="s">
        <v>9</v>
      </c>
      <c r="F6" s="2">
        <v>2500</v>
      </c>
    </row>
    <row r="7" spans="1:8" x14ac:dyDescent="0.25">
      <c r="A7" t="s">
        <v>4</v>
      </c>
      <c r="F7" s="2">
        <v>400</v>
      </c>
    </row>
    <row r="8" spans="1:8" x14ac:dyDescent="0.25">
      <c r="A8" t="s">
        <v>5</v>
      </c>
      <c r="F8" s="2">
        <v>1000</v>
      </c>
    </row>
    <row r="9" spans="1:8" ht="15.75" thickBot="1" x14ac:dyDescent="0.3">
      <c r="B9" s="7" t="s">
        <v>38</v>
      </c>
      <c r="C9" s="7"/>
      <c r="D9" s="7"/>
      <c r="E9" s="7"/>
      <c r="F9" s="27">
        <f>SUM(F5:F8)</f>
        <v>1203900</v>
      </c>
    </row>
    <row r="10" spans="1:8" ht="15.75" thickTop="1" x14ac:dyDescent="0.25"/>
    <row r="11" spans="1:8" x14ac:dyDescent="0.25">
      <c r="A11" s="4" t="s">
        <v>116</v>
      </c>
    </row>
    <row r="12" spans="1:8" x14ac:dyDescent="0.25">
      <c r="A12" t="s">
        <v>84</v>
      </c>
    </row>
    <row r="13" spans="1:8" x14ac:dyDescent="0.25">
      <c r="B13" t="s">
        <v>80</v>
      </c>
      <c r="F13" s="2">
        <v>392804</v>
      </c>
    </row>
    <row r="14" spans="1:8" x14ac:dyDescent="0.25">
      <c r="B14" t="s">
        <v>85</v>
      </c>
      <c r="F14" s="2">
        <v>3765</v>
      </c>
    </row>
    <row r="15" spans="1:8" x14ac:dyDescent="0.25">
      <c r="B15" t="s">
        <v>86</v>
      </c>
      <c r="F15" s="2">
        <v>6264</v>
      </c>
    </row>
    <row r="16" spans="1:8" x14ac:dyDescent="0.25">
      <c r="B16" t="s">
        <v>87</v>
      </c>
      <c r="F16" s="2">
        <v>756</v>
      </c>
    </row>
    <row r="17" spans="1:6" x14ac:dyDescent="0.25">
      <c r="B17" t="s">
        <v>81</v>
      </c>
      <c r="F17" s="2">
        <v>13989</v>
      </c>
    </row>
    <row r="18" spans="1:6" x14ac:dyDescent="0.25">
      <c r="B18" t="s">
        <v>82</v>
      </c>
      <c r="F18" s="2">
        <v>104371</v>
      </c>
    </row>
    <row r="19" spans="1:6" x14ac:dyDescent="0.25">
      <c r="B19" t="s">
        <v>83</v>
      </c>
      <c r="F19" s="2">
        <v>102508</v>
      </c>
    </row>
    <row r="20" spans="1:6" x14ac:dyDescent="0.25">
      <c r="B20" s="12" t="s">
        <v>114</v>
      </c>
      <c r="C20" s="12"/>
      <c r="D20" s="12"/>
      <c r="E20" s="12"/>
      <c r="F20" s="41">
        <f>SUM(F13:F19)</f>
        <v>624457</v>
      </c>
    </row>
    <row r="21" spans="1:6" x14ac:dyDescent="0.25">
      <c r="F21" s="2"/>
    </row>
    <row r="22" spans="1:6" x14ac:dyDescent="0.25">
      <c r="A22" t="s">
        <v>89</v>
      </c>
      <c r="F22" s="2"/>
    </row>
    <row r="23" spans="1:6" x14ac:dyDescent="0.25">
      <c r="B23" t="s">
        <v>8</v>
      </c>
      <c r="F23" s="2">
        <v>21500</v>
      </c>
    </row>
    <row r="24" spans="1:6" x14ac:dyDescent="0.25">
      <c r="B24" t="s">
        <v>13</v>
      </c>
      <c r="F24" s="2">
        <v>7000</v>
      </c>
    </row>
    <row r="25" spans="1:6" x14ac:dyDescent="0.25">
      <c r="B25" t="s">
        <v>97</v>
      </c>
      <c r="F25" s="2">
        <v>3500</v>
      </c>
    </row>
    <row r="26" spans="1:6" x14ac:dyDescent="0.25">
      <c r="B26" t="s">
        <v>127</v>
      </c>
      <c r="F26" s="2">
        <v>170000</v>
      </c>
    </row>
    <row r="27" spans="1:6" x14ac:dyDescent="0.25">
      <c r="B27" t="s">
        <v>22</v>
      </c>
      <c r="F27" s="2">
        <v>36000</v>
      </c>
    </row>
    <row r="28" spans="1:6" x14ac:dyDescent="0.25">
      <c r="B28" t="s">
        <v>44</v>
      </c>
      <c r="F28" s="2">
        <v>70000</v>
      </c>
    </row>
    <row r="29" spans="1:6" x14ac:dyDescent="0.25">
      <c r="B29" t="s">
        <v>65</v>
      </c>
      <c r="F29" s="2">
        <v>3000</v>
      </c>
    </row>
    <row r="30" spans="1:6" x14ac:dyDescent="0.25">
      <c r="B30" t="s">
        <v>274</v>
      </c>
      <c r="F30" s="2">
        <v>12500</v>
      </c>
    </row>
    <row r="31" spans="1:6" x14ac:dyDescent="0.25">
      <c r="B31" t="s">
        <v>27</v>
      </c>
      <c r="F31" s="2">
        <v>15300</v>
      </c>
    </row>
    <row r="32" spans="1:6" x14ac:dyDescent="0.25">
      <c r="B32" t="s">
        <v>102</v>
      </c>
      <c r="F32" s="2">
        <v>94050</v>
      </c>
    </row>
    <row r="33" spans="1:6" x14ac:dyDescent="0.25">
      <c r="B33" s="12" t="s">
        <v>108</v>
      </c>
      <c r="C33" s="12"/>
      <c r="D33" s="12"/>
      <c r="E33" s="12"/>
      <c r="F33" s="41">
        <f>SUM(F23:F32)</f>
        <v>432850</v>
      </c>
    </row>
    <row r="34" spans="1:6" x14ac:dyDescent="0.25">
      <c r="F34" s="2"/>
    </row>
    <row r="35" spans="1:6" x14ac:dyDescent="0.25">
      <c r="A35" t="s">
        <v>90</v>
      </c>
      <c r="F35" s="2"/>
    </row>
    <row r="36" spans="1:6" x14ac:dyDescent="0.25">
      <c r="B36" t="s">
        <v>10</v>
      </c>
      <c r="F36" s="2">
        <v>250</v>
      </c>
    </row>
    <row r="37" spans="1:6" x14ac:dyDescent="0.25">
      <c r="B37" t="s">
        <v>101</v>
      </c>
      <c r="F37" s="2">
        <v>4000</v>
      </c>
    </row>
    <row r="38" spans="1:6" x14ac:dyDescent="0.25">
      <c r="B38" t="s">
        <v>17</v>
      </c>
      <c r="F38" s="2">
        <v>25000</v>
      </c>
    </row>
    <row r="39" spans="1:6" x14ac:dyDescent="0.25">
      <c r="B39" t="s">
        <v>59</v>
      </c>
      <c r="F39" s="2">
        <v>350000</v>
      </c>
    </row>
    <row r="40" spans="1:6" x14ac:dyDescent="0.25">
      <c r="B40" t="s">
        <v>60</v>
      </c>
      <c r="F40" s="2">
        <v>5000</v>
      </c>
    </row>
    <row r="41" spans="1:6" x14ac:dyDescent="0.25">
      <c r="B41" t="s">
        <v>11</v>
      </c>
      <c r="F41" s="2">
        <v>14000</v>
      </c>
    </row>
    <row r="42" spans="1:6" x14ac:dyDescent="0.25">
      <c r="B42" t="s">
        <v>18</v>
      </c>
      <c r="F42" s="2">
        <v>35000</v>
      </c>
    </row>
    <row r="43" spans="1:6" x14ac:dyDescent="0.25">
      <c r="B43" t="s">
        <v>40</v>
      </c>
      <c r="F43" s="2">
        <v>40000</v>
      </c>
    </row>
    <row r="44" spans="1:6" x14ac:dyDescent="0.25">
      <c r="B44" t="s">
        <v>24</v>
      </c>
      <c r="F44" s="2">
        <v>7600</v>
      </c>
    </row>
    <row r="45" spans="1:6" x14ac:dyDescent="0.25">
      <c r="B45" t="s">
        <v>25</v>
      </c>
      <c r="F45" s="2">
        <v>600</v>
      </c>
    </row>
    <row r="46" spans="1:6" x14ac:dyDescent="0.25">
      <c r="B46" t="s">
        <v>29</v>
      </c>
      <c r="F46" s="2">
        <v>11500</v>
      </c>
    </row>
    <row r="47" spans="1:6" x14ac:dyDescent="0.25">
      <c r="B47" t="s">
        <v>96</v>
      </c>
      <c r="F47" s="2">
        <v>4000</v>
      </c>
    </row>
    <row r="48" spans="1:6" x14ac:dyDescent="0.25">
      <c r="B48" s="12" t="s">
        <v>115</v>
      </c>
      <c r="C48" s="12"/>
      <c r="D48" s="12"/>
      <c r="E48" s="12"/>
      <c r="F48" s="41">
        <f>SUM(F36:F47)</f>
        <v>496950</v>
      </c>
    </row>
    <row r="49" spans="1:6" x14ac:dyDescent="0.25">
      <c r="F49" s="2"/>
    </row>
    <row r="50" spans="1:6" x14ac:dyDescent="0.25">
      <c r="A50" t="s">
        <v>88</v>
      </c>
      <c r="F50" s="2"/>
    </row>
    <row r="51" spans="1:6" x14ac:dyDescent="0.25">
      <c r="B51" t="s">
        <v>146</v>
      </c>
      <c r="F51" s="2">
        <v>5000</v>
      </c>
    </row>
    <row r="52" spans="1:6" x14ac:dyDescent="0.25">
      <c r="B52" t="s">
        <v>14</v>
      </c>
      <c r="F52" s="2">
        <v>2500</v>
      </c>
    </row>
    <row r="53" spans="1:6" x14ac:dyDescent="0.25">
      <c r="B53" t="s">
        <v>19</v>
      </c>
      <c r="F53" s="2">
        <v>60000</v>
      </c>
    </row>
    <row r="54" spans="1:6" x14ac:dyDescent="0.25">
      <c r="B54" t="s">
        <v>20</v>
      </c>
      <c r="F54" s="2">
        <v>500</v>
      </c>
    </row>
    <row r="55" spans="1:6" x14ac:dyDescent="0.25">
      <c r="B55" t="s">
        <v>61</v>
      </c>
      <c r="F55" s="2">
        <v>500</v>
      </c>
    </row>
    <row r="56" spans="1:6" x14ac:dyDescent="0.25">
      <c r="B56" t="s">
        <v>23</v>
      </c>
      <c r="F56" s="2">
        <v>600</v>
      </c>
    </row>
    <row r="57" spans="1:6" x14ac:dyDescent="0.25">
      <c r="B57" t="s">
        <v>98</v>
      </c>
      <c r="F57" s="2">
        <v>5300</v>
      </c>
    </row>
    <row r="58" spans="1:6" x14ac:dyDescent="0.25">
      <c r="B58" t="s">
        <v>335</v>
      </c>
      <c r="F58" s="2">
        <v>7000</v>
      </c>
    </row>
    <row r="59" spans="1:6" x14ac:dyDescent="0.25">
      <c r="B59" t="s">
        <v>100</v>
      </c>
      <c r="F59" s="2">
        <v>2000</v>
      </c>
    </row>
    <row r="60" spans="1:6" x14ac:dyDescent="0.25">
      <c r="B60" t="s">
        <v>99</v>
      </c>
      <c r="F60" s="2">
        <v>2500</v>
      </c>
    </row>
    <row r="61" spans="1:6" x14ac:dyDescent="0.25">
      <c r="B61" t="s">
        <v>30</v>
      </c>
      <c r="F61" s="2">
        <v>1023</v>
      </c>
    </row>
    <row r="62" spans="1:6" x14ac:dyDescent="0.25">
      <c r="B62" t="s">
        <v>31</v>
      </c>
      <c r="F62" s="2">
        <v>17000</v>
      </c>
    </row>
    <row r="63" spans="1:6" x14ac:dyDescent="0.25">
      <c r="B63" t="s">
        <v>32</v>
      </c>
      <c r="F63" s="2">
        <v>4500</v>
      </c>
    </row>
    <row r="64" spans="1:6" x14ac:dyDescent="0.25">
      <c r="B64" s="9" t="s">
        <v>33</v>
      </c>
      <c r="C64" s="9"/>
      <c r="D64" s="9"/>
      <c r="E64" s="9"/>
      <c r="F64" s="48">
        <v>45000</v>
      </c>
    </row>
    <row r="65" spans="2:6" x14ac:dyDescent="0.25">
      <c r="B65" s="10" t="s">
        <v>117</v>
      </c>
      <c r="C65" s="10"/>
      <c r="D65" s="10"/>
      <c r="E65" s="10"/>
      <c r="F65" s="38">
        <f>SUM(F51:F64)</f>
        <v>153423</v>
      </c>
    </row>
    <row r="66" spans="2:6" x14ac:dyDescent="0.25">
      <c r="F66" s="2"/>
    </row>
    <row r="67" spans="2:6" ht="15.75" thickBot="1" x14ac:dyDescent="0.3">
      <c r="B67" s="7" t="s">
        <v>136</v>
      </c>
      <c r="C67" s="7"/>
      <c r="D67" s="7"/>
      <c r="E67" s="7"/>
      <c r="F67" s="27">
        <f>F65+F48+F33+F20</f>
        <v>1707680</v>
      </c>
    </row>
    <row r="68" spans="2:6" ht="15.75" thickTop="1" x14ac:dyDescent="0.25">
      <c r="B68" s="4"/>
      <c r="C68" s="4"/>
      <c r="D68" s="4"/>
      <c r="E68" s="4"/>
      <c r="F68" s="5"/>
    </row>
    <row r="69" spans="2:6" ht="15.75" thickBot="1" x14ac:dyDescent="0.3">
      <c r="B69" s="11" t="s">
        <v>56</v>
      </c>
      <c r="C69" s="43"/>
      <c r="D69" s="43"/>
      <c r="E69" s="43"/>
      <c r="F69" s="27">
        <f>F9-F67</f>
        <v>-503780</v>
      </c>
    </row>
    <row r="70" spans="2:6" ht="15.75" thickTop="1" x14ac:dyDescent="0.25">
      <c r="B70" s="49"/>
      <c r="F70" s="2"/>
    </row>
    <row r="71" spans="2:6" x14ac:dyDescent="0.25">
      <c r="B71" s="4" t="s">
        <v>137</v>
      </c>
    </row>
    <row r="72" spans="2:6" x14ac:dyDescent="0.25">
      <c r="B72" t="s">
        <v>69</v>
      </c>
      <c r="F72" s="5">
        <v>0</v>
      </c>
    </row>
    <row r="73" spans="2:6" x14ac:dyDescent="0.25">
      <c r="B73" t="s">
        <v>70</v>
      </c>
      <c r="F73" s="5">
        <v>150000</v>
      </c>
    </row>
    <row r="74" spans="2:6" x14ac:dyDescent="0.25">
      <c r="B74" t="s">
        <v>192</v>
      </c>
      <c r="F74" s="5">
        <v>73946</v>
      </c>
    </row>
    <row r="75" spans="2:6" x14ac:dyDescent="0.25">
      <c r="B75" t="s">
        <v>193</v>
      </c>
      <c r="F75" s="5">
        <v>48349</v>
      </c>
    </row>
    <row r="76" spans="2:6" x14ac:dyDescent="0.25">
      <c r="B76" t="s">
        <v>244</v>
      </c>
      <c r="F76" s="5">
        <v>213880</v>
      </c>
    </row>
    <row r="77" spans="2:6" x14ac:dyDescent="0.25">
      <c r="B77" s="10" t="s">
        <v>73</v>
      </c>
      <c r="C77" s="9"/>
      <c r="D77" s="9"/>
      <c r="E77" s="9"/>
      <c r="F77" s="38">
        <f>SUM(F72:F76)</f>
        <v>486175</v>
      </c>
    </row>
    <row r="78" spans="2:6" x14ac:dyDescent="0.25">
      <c r="F78" s="5"/>
    </row>
    <row r="79" spans="2:6" ht="15.75" thickBot="1" x14ac:dyDescent="0.3">
      <c r="B79" s="7" t="s">
        <v>58</v>
      </c>
      <c r="C79" s="43"/>
      <c r="D79" s="43"/>
      <c r="E79" s="43"/>
      <c r="F79" s="27">
        <f>F69+F77</f>
        <v>-17605</v>
      </c>
    </row>
    <row r="80" spans="2:6" ht="15.75" thickTop="1" x14ac:dyDescent="0.25"/>
  </sheetData>
  <pageMargins left="0.7" right="0.7" top="0.75" bottom="0.75" header="0.3" footer="0.3"/>
  <pageSetup orientation="portrait" horizontalDpi="4294967293" verticalDpi="0" r:id="rId1"/>
  <rowBreaks count="1" manualBreakCount="1">
    <brk id="34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0"/>
  <sheetViews>
    <sheetView workbookViewId="0">
      <selection activeCell="E4" sqref="E4:E5"/>
    </sheetView>
  </sheetViews>
  <sheetFormatPr defaultRowHeight="15" x14ac:dyDescent="0.25"/>
  <cols>
    <col min="2" max="2" width="24.85546875" customWidth="1"/>
    <col min="3" max="7" width="16.7109375" customWidth="1"/>
  </cols>
  <sheetData>
    <row r="1" spans="1:8" x14ac:dyDescent="0.25">
      <c r="A1" s="4" t="s">
        <v>113</v>
      </c>
      <c r="D1" s="4" t="s">
        <v>387</v>
      </c>
      <c r="G1" s="4" t="s">
        <v>153</v>
      </c>
    </row>
    <row r="2" spans="1:8" x14ac:dyDescent="0.25">
      <c r="A2" s="4" t="s">
        <v>139</v>
      </c>
    </row>
    <row r="4" spans="1:8" ht="30" customHeight="1" x14ac:dyDescent="0.25">
      <c r="A4" t="s">
        <v>116</v>
      </c>
      <c r="C4" s="16" t="s">
        <v>118</v>
      </c>
      <c r="D4" s="16" t="s">
        <v>119</v>
      </c>
      <c r="E4" s="16" t="s">
        <v>120</v>
      </c>
      <c r="F4" s="16" t="s">
        <v>123</v>
      </c>
      <c r="G4" s="6" t="s">
        <v>134</v>
      </c>
    </row>
    <row r="5" spans="1:8" x14ac:dyDescent="0.25">
      <c r="A5" t="s">
        <v>84</v>
      </c>
      <c r="C5" s="2">
        <v>234698</v>
      </c>
      <c r="D5" s="2"/>
      <c r="E5" s="2">
        <v>389759</v>
      </c>
      <c r="F5" s="2"/>
      <c r="G5" s="2">
        <f>SUM(C5:F5)</f>
        <v>624457</v>
      </c>
      <c r="H5" s="2"/>
    </row>
    <row r="6" spans="1:8" x14ac:dyDescent="0.25">
      <c r="A6" t="s">
        <v>89</v>
      </c>
      <c r="C6" s="2">
        <v>208050</v>
      </c>
      <c r="D6" s="2">
        <v>36000</v>
      </c>
      <c r="E6" s="2">
        <v>166500</v>
      </c>
      <c r="F6" s="2">
        <v>22300</v>
      </c>
      <c r="G6" s="2">
        <f>SUM(C6:F6)</f>
        <v>432850</v>
      </c>
    </row>
    <row r="7" spans="1:8" x14ac:dyDescent="0.25">
      <c r="A7" t="s">
        <v>90</v>
      </c>
      <c r="C7" s="2">
        <v>24450</v>
      </c>
      <c r="D7" s="2"/>
      <c r="E7" s="2">
        <v>469500</v>
      </c>
      <c r="F7" s="2"/>
      <c r="G7" s="2">
        <f>SUM(C7:F7)</f>
        <v>493950</v>
      </c>
    </row>
    <row r="8" spans="1:8" x14ac:dyDescent="0.25">
      <c r="A8" t="s">
        <v>88</v>
      </c>
      <c r="C8" s="2">
        <v>100223</v>
      </c>
      <c r="D8" s="2">
        <v>5500</v>
      </c>
      <c r="E8" s="2">
        <v>47700</v>
      </c>
      <c r="F8" s="2"/>
      <c r="G8" s="2">
        <f>SUM(C8:F8)</f>
        <v>153423</v>
      </c>
    </row>
    <row r="9" spans="1:8" ht="15.75" thickBot="1" x14ac:dyDescent="0.3">
      <c r="A9" s="7" t="s">
        <v>39</v>
      </c>
      <c r="B9" s="7"/>
      <c r="C9" s="27">
        <f>SUM(C5:C8)</f>
        <v>567421</v>
      </c>
      <c r="D9" s="27">
        <f t="shared" ref="D9:F9" si="0">SUM(D5:D8)</f>
        <v>41500</v>
      </c>
      <c r="E9" s="27">
        <f t="shared" si="0"/>
        <v>1073459</v>
      </c>
      <c r="F9" s="27">
        <f t="shared" si="0"/>
        <v>22300</v>
      </c>
      <c r="G9" s="27">
        <f>SUM(G5:G8)</f>
        <v>1704680</v>
      </c>
    </row>
    <row r="10" spans="1:8" ht="15.75" thickTop="1" x14ac:dyDescent="0.25"/>
  </sheetData>
  <pageMargins left="0.27" right="0.28999999999999998" top="0.75" bottom="0.75" header="0.3" footer="0.3"/>
  <pageSetup orientation="landscape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55"/>
  <sheetViews>
    <sheetView workbookViewId="0">
      <selection activeCell="K31" sqref="K31"/>
    </sheetView>
  </sheetViews>
  <sheetFormatPr defaultRowHeight="15" x14ac:dyDescent="0.25"/>
  <cols>
    <col min="5" max="5" width="15.42578125" customWidth="1"/>
    <col min="6" max="6" width="11.140625" bestFit="1" customWidth="1"/>
    <col min="8" max="8" width="11.7109375" customWidth="1"/>
  </cols>
  <sheetData>
    <row r="1" spans="1:8" x14ac:dyDescent="0.25">
      <c r="A1" s="4" t="s">
        <v>113</v>
      </c>
      <c r="B1" s="4"/>
      <c r="C1" s="4"/>
      <c r="D1" s="4"/>
      <c r="E1" s="4"/>
      <c r="F1" s="4" t="s">
        <v>387</v>
      </c>
      <c r="H1" s="4" t="s">
        <v>154</v>
      </c>
    </row>
    <row r="2" spans="1:8" x14ac:dyDescent="0.25">
      <c r="A2" s="4" t="s">
        <v>142</v>
      </c>
    </row>
    <row r="4" spans="1:8" x14ac:dyDescent="0.25">
      <c r="A4" s="4" t="s">
        <v>116</v>
      </c>
    </row>
    <row r="5" spans="1:8" x14ac:dyDescent="0.25">
      <c r="A5" t="s">
        <v>84</v>
      </c>
    </row>
    <row r="6" spans="1:8" x14ac:dyDescent="0.25">
      <c r="B6" t="s">
        <v>80</v>
      </c>
      <c r="F6" s="2">
        <v>152610</v>
      </c>
      <c r="H6" s="2"/>
    </row>
    <row r="7" spans="1:8" x14ac:dyDescent="0.25">
      <c r="B7" t="s">
        <v>85</v>
      </c>
      <c r="F7" s="2">
        <v>2258</v>
      </c>
      <c r="H7" s="2"/>
    </row>
    <row r="8" spans="1:8" x14ac:dyDescent="0.25">
      <c r="B8" t="s">
        <v>86</v>
      </c>
      <c r="F8" s="2">
        <v>2724</v>
      </c>
      <c r="H8" s="2"/>
    </row>
    <row r="9" spans="1:8" x14ac:dyDescent="0.25">
      <c r="B9" t="s">
        <v>87</v>
      </c>
      <c r="F9" s="2">
        <v>212</v>
      </c>
      <c r="H9" s="2"/>
    </row>
    <row r="10" spans="1:8" x14ac:dyDescent="0.25">
      <c r="B10" t="s">
        <v>81</v>
      </c>
      <c r="F10" s="2">
        <v>942</v>
      </c>
      <c r="H10" s="2"/>
    </row>
    <row r="11" spans="1:8" x14ac:dyDescent="0.25">
      <c r="B11" t="s">
        <v>82</v>
      </c>
      <c r="F11" s="2">
        <v>33172</v>
      </c>
      <c r="H11" s="2"/>
    </row>
    <row r="12" spans="1:8" x14ac:dyDescent="0.25">
      <c r="B12" t="s">
        <v>83</v>
      </c>
      <c r="F12" s="2">
        <v>42780</v>
      </c>
      <c r="H12" s="2"/>
    </row>
    <row r="13" spans="1:8" x14ac:dyDescent="0.25">
      <c r="B13" s="12" t="s">
        <v>114</v>
      </c>
      <c r="C13" s="12"/>
      <c r="D13" s="12"/>
      <c r="E13" s="12"/>
      <c r="F13" s="41">
        <f>SUM(F6:F12)</f>
        <v>234698</v>
      </c>
      <c r="H13" s="2"/>
    </row>
    <row r="14" spans="1:8" x14ac:dyDescent="0.25">
      <c r="F14" s="2"/>
    </row>
    <row r="15" spans="1:8" x14ac:dyDescent="0.25">
      <c r="A15" t="s">
        <v>89</v>
      </c>
      <c r="F15" s="2"/>
    </row>
    <row r="16" spans="1:8" x14ac:dyDescent="0.25">
      <c r="B16" t="s">
        <v>8</v>
      </c>
      <c r="F16" s="2">
        <v>21500</v>
      </c>
    </row>
    <row r="17" spans="1:6" x14ac:dyDescent="0.25">
      <c r="B17" t="s">
        <v>127</v>
      </c>
      <c r="F17" s="2">
        <v>80000</v>
      </c>
    </row>
    <row r="18" spans="1:6" x14ac:dyDescent="0.25">
      <c r="B18" t="s">
        <v>273</v>
      </c>
      <c r="F18" s="2">
        <v>12500</v>
      </c>
    </row>
    <row r="19" spans="1:6" x14ac:dyDescent="0.25">
      <c r="B19" t="s">
        <v>102</v>
      </c>
      <c r="F19" s="2">
        <v>94050</v>
      </c>
    </row>
    <row r="20" spans="1:6" x14ac:dyDescent="0.25">
      <c r="B20" s="12" t="s">
        <v>108</v>
      </c>
      <c r="C20" s="12"/>
      <c r="D20" s="12"/>
      <c r="E20" s="12"/>
      <c r="F20" s="41">
        <f>SUM(F16:F19)</f>
        <v>208050</v>
      </c>
    </row>
    <row r="21" spans="1:6" x14ac:dyDescent="0.25">
      <c r="F21" s="2"/>
    </row>
    <row r="22" spans="1:6" x14ac:dyDescent="0.25">
      <c r="A22" t="s">
        <v>90</v>
      </c>
      <c r="F22" s="2"/>
    </row>
    <row r="23" spans="1:6" x14ac:dyDescent="0.25">
      <c r="B23" t="s">
        <v>10</v>
      </c>
      <c r="F23" s="2">
        <v>250</v>
      </c>
    </row>
    <row r="24" spans="1:6" x14ac:dyDescent="0.25">
      <c r="B24" t="s">
        <v>101</v>
      </c>
      <c r="F24" s="2">
        <v>2000</v>
      </c>
    </row>
    <row r="25" spans="1:6" x14ac:dyDescent="0.25">
      <c r="B25" t="s">
        <v>11</v>
      </c>
      <c r="F25" s="2">
        <v>14000</v>
      </c>
    </row>
    <row r="26" spans="1:6" x14ac:dyDescent="0.25">
      <c r="B26" t="s">
        <v>24</v>
      </c>
      <c r="F26" s="2">
        <v>7600</v>
      </c>
    </row>
    <row r="27" spans="1:6" x14ac:dyDescent="0.25">
      <c r="B27" t="s">
        <v>25</v>
      </c>
      <c r="F27" s="2">
        <v>600</v>
      </c>
    </row>
    <row r="28" spans="1:6" x14ac:dyDescent="0.25">
      <c r="B28" s="12" t="s">
        <v>115</v>
      </c>
      <c r="C28" s="12"/>
      <c r="D28" s="12"/>
      <c r="E28" s="12"/>
      <c r="F28" s="41">
        <f>SUM(F23:F27)</f>
        <v>24450</v>
      </c>
    </row>
    <row r="29" spans="1:6" x14ac:dyDescent="0.25">
      <c r="F29" s="2"/>
    </row>
    <row r="30" spans="1:6" x14ac:dyDescent="0.25">
      <c r="A30" t="s">
        <v>88</v>
      </c>
      <c r="F30" s="2"/>
    </row>
    <row r="31" spans="1:6" x14ac:dyDescent="0.25">
      <c r="B31" t="s">
        <v>14</v>
      </c>
      <c r="F31" s="2">
        <v>2500</v>
      </c>
    </row>
    <row r="32" spans="1:6" x14ac:dyDescent="0.25">
      <c r="B32" t="s">
        <v>19</v>
      </c>
      <c r="F32" s="2">
        <v>60000</v>
      </c>
    </row>
    <row r="33" spans="2:6" x14ac:dyDescent="0.25">
      <c r="B33" t="s">
        <v>61</v>
      </c>
      <c r="F33" s="2">
        <v>500</v>
      </c>
    </row>
    <row r="34" spans="2:6" x14ac:dyDescent="0.25">
      <c r="B34" t="s">
        <v>23</v>
      </c>
      <c r="F34" s="2">
        <v>600</v>
      </c>
    </row>
    <row r="35" spans="2:6" x14ac:dyDescent="0.25">
      <c r="B35" t="s">
        <v>98</v>
      </c>
      <c r="F35" s="2">
        <v>5300</v>
      </c>
    </row>
    <row r="36" spans="2:6" x14ac:dyDescent="0.25">
      <c r="B36" t="s">
        <v>30</v>
      </c>
      <c r="F36" s="2">
        <v>1023</v>
      </c>
    </row>
    <row r="37" spans="2:6" x14ac:dyDescent="0.25">
      <c r="B37" t="s">
        <v>31</v>
      </c>
      <c r="F37" s="2">
        <v>17000</v>
      </c>
    </row>
    <row r="38" spans="2:6" x14ac:dyDescent="0.25">
      <c r="B38" t="s">
        <v>32</v>
      </c>
      <c r="F38" s="2">
        <v>4500</v>
      </c>
    </row>
    <row r="39" spans="2:6" x14ac:dyDescent="0.25">
      <c r="B39" s="9" t="s">
        <v>33</v>
      </c>
      <c r="C39" s="9"/>
      <c r="D39" s="9"/>
      <c r="E39" s="9"/>
      <c r="F39" s="48">
        <v>8800</v>
      </c>
    </row>
    <row r="40" spans="2:6" x14ac:dyDescent="0.25">
      <c r="B40" s="10" t="s">
        <v>117</v>
      </c>
      <c r="C40" s="10"/>
      <c r="D40" s="10"/>
      <c r="E40" s="10"/>
      <c r="F40" s="38">
        <f>SUM(F31:F39)</f>
        <v>100223</v>
      </c>
    </row>
    <row r="41" spans="2:6" x14ac:dyDescent="0.25">
      <c r="F41" s="2"/>
    </row>
    <row r="42" spans="2:6" ht="15.75" thickBot="1" x14ac:dyDescent="0.3">
      <c r="B42" s="7" t="s">
        <v>136</v>
      </c>
      <c r="C42" s="7"/>
      <c r="D42" s="7"/>
      <c r="E42" s="7"/>
      <c r="F42" s="27">
        <f>F40+F28+F20+F13</f>
        <v>567421</v>
      </c>
    </row>
    <row r="43" spans="2:6" ht="15.75" thickTop="1" x14ac:dyDescent="0.25">
      <c r="F43" s="2"/>
    </row>
    <row r="44" spans="2:6" x14ac:dyDescent="0.25">
      <c r="F44" s="2"/>
    </row>
    <row r="45" spans="2:6" x14ac:dyDescent="0.25">
      <c r="F45" s="2"/>
    </row>
    <row r="46" spans="2:6" x14ac:dyDescent="0.25">
      <c r="F46" s="2"/>
    </row>
    <row r="47" spans="2:6" x14ac:dyDescent="0.25">
      <c r="F47" s="2"/>
    </row>
    <row r="48" spans="2:6" x14ac:dyDescent="0.25">
      <c r="F48" s="2"/>
    </row>
    <row r="49" spans="6:6" x14ac:dyDescent="0.25">
      <c r="F49" s="2"/>
    </row>
    <row r="50" spans="6:6" x14ac:dyDescent="0.25">
      <c r="F50" s="2"/>
    </row>
    <row r="51" spans="6:6" x14ac:dyDescent="0.25">
      <c r="F51" s="2"/>
    </row>
    <row r="52" spans="6:6" x14ac:dyDescent="0.25">
      <c r="F52" s="2"/>
    </row>
    <row r="53" spans="6:6" x14ac:dyDescent="0.25">
      <c r="F53" s="2"/>
    </row>
    <row r="54" spans="6:6" x14ac:dyDescent="0.25">
      <c r="F54" s="2"/>
    </row>
    <row r="55" spans="6:6" x14ac:dyDescent="0.25">
      <c r="F55" s="2"/>
    </row>
  </sheetData>
  <sortState xmlns:xlrd2="http://schemas.microsoft.com/office/spreadsheetml/2017/richdata2" ref="B21:F25">
    <sortCondition ref="B21:B25"/>
  </sortState>
  <pageMargins left="0.7" right="0.7" top="0.75" bottom="0.75" header="0.3" footer="0.3"/>
  <pageSetup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22"/>
  <sheetViews>
    <sheetView workbookViewId="0">
      <selection activeCell="F10" sqref="F10"/>
    </sheetView>
  </sheetViews>
  <sheetFormatPr defaultRowHeight="15" x14ac:dyDescent="0.25"/>
  <cols>
    <col min="5" max="5" width="16.140625" customWidth="1"/>
    <col min="6" max="6" width="10.140625" bestFit="1" customWidth="1"/>
  </cols>
  <sheetData>
    <row r="1" spans="1:8" x14ac:dyDescent="0.25">
      <c r="A1" s="4" t="s">
        <v>113</v>
      </c>
      <c r="B1" s="4"/>
      <c r="C1" s="4"/>
      <c r="D1" s="4"/>
      <c r="E1" s="4"/>
      <c r="F1" s="4" t="s">
        <v>387</v>
      </c>
      <c r="H1" s="4" t="s">
        <v>158</v>
      </c>
    </row>
    <row r="2" spans="1:8" x14ac:dyDescent="0.25">
      <c r="A2" s="4" t="s">
        <v>141</v>
      </c>
      <c r="B2" s="4"/>
      <c r="C2" s="4"/>
      <c r="D2" s="4"/>
      <c r="E2" s="4"/>
      <c r="F2" s="4"/>
    </row>
    <row r="4" spans="1:8" x14ac:dyDescent="0.25">
      <c r="A4" s="4" t="s">
        <v>116</v>
      </c>
    </row>
    <row r="5" spans="1:8" x14ac:dyDescent="0.25">
      <c r="A5" t="s">
        <v>89</v>
      </c>
    </row>
    <row r="6" spans="1:8" x14ac:dyDescent="0.25">
      <c r="B6" t="s">
        <v>22</v>
      </c>
      <c r="F6" s="2">
        <v>36000</v>
      </c>
    </row>
    <row r="7" spans="1:8" x14ac:dyDescent="0.25">
      <c r="B7" s="12" t="s">
        <v>108</v>
      </c>
      <c r="C7" s="12"/>
      <c r="D7" s="12"/>
      <c r="E7" s="12"/>
      <c r="F7" s="41">
        <f>SUM(F6:F6)</f>
        <v>36000</v>
      </c>
    </row>
    <row r="8" spans="1:8" x14ac:dyDescent="0.25">
      <c r="F8" s="2"/>
    </row>
    <row r="9" spans="1:8" x14ac:dyDescent="0.25">
      <c r="A9" t="s">
        <v>88</v>
      </c>
      <c r="F9" s="2"/>
    </row>
    <row r="10" spans="1:8" x14ac:dyDescent="0.25">
      <c r="B10" t="s">
        <v>20</v>
      </c>
      <c r="F10" s="2">
        <v>500</v>
      </c>
    </row>
    <row r="11" spans="1:8" x14ac:dyDescent="0.25">
      <c r="B11" t="s">
        <v>146</v>
      </c>
      <c r="F11" s="2">
        <v>5000</v>
      </c>
    </row>
    <row r="12" spans="1:8" x14ac:dyDescent="0.25">
      <c r="B12" s="12" t="s">
        <v>117</v>
      </c>
      <c r="C12" s="12"/>
      <c r="D12" s="12"/>
      <c r="E12" s="12"/>
      <c r="F12" s="41">
        <f>SUM(F10:F11)</f>
        <v>5500</v>
      </c>
    </row>
    <row r="13" spans="1:8" x14ac:dyDescent="0.25">
      <c r="F13" s="2"/>
    </row>
    <row r="14" spans="1:8" ht="15.75" thickBot="1" x14ac:dyDescent="0.3">
      <c r="B14" s="7" t="s">
        <v>136</v>
      </c>
      <c r="C14" s="7"/>
      <c r="D14" s="7"/>
      <c r="E14" s="7"/>
      <c r="F14" s="27">
        <f>F7+F12</f>
        <v>41500</v>
      </c>
    </row>
    <row r="15" spans="1:8" ht="15.75" thickTop="1" x14ac:dyDescent="0.25">
      <c r="F15" s="2"/>
    </row>
    <row r="16" spans="1:8" x14ac:dyDescent="0.25">
      <c r="F16" s="2"/>
    </row>
    <row r="17" spans="6:6" x14ac:dyDescent="0.25">
      <c r="F17" s="2"/>
    </row>
    <row r="18" spans="6:6" x14ac:dyDescent="0.25">
      <c r="F18" s="2"/>
    </row>
    <row r="19" spans="6:6" x14ac:dyDescent="0.25">
      <c r="F19" s="2"/>
    </row>
    <row r="20" spans="6:6" x14ac:dyDescent="0.25">
      <c r="F20" s="2"/>
    </row>
    <row r="21" spans="6:6" x14ac:dyDescent="0.25">
      <c r="F21" s="2"/>
    </row>
    <row r="22" spans="6:6" x14ac:dyDescent="0.25">
      <c r="F22" s="2"/>
    </row>
  </sheetData>
  <pageMargins left="0.7" right="0.7" top="0.75" bottom="0.75" header="0.3" footer="0.3"/>
  <pageSetup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14"/>
  <sheetViews>
    <sheetView workbookViewId="0">
      <selection activeCell="F7" sqref="F7:G7"/>
    </sheetView>
  </sheetViews>
  <sheetFormatPr defaultRowHeight="15" x14ac:dyDescent="0.25"/>
  <cols>
    <col min="2" max="2" width="10" customWidth="1"/>
    <col min="5" max="5" width="11.140625" customWidth="1"/>
    <col min="6" max="8" width="16.7109375" customWidth="1"/>
  </cols>
  <sheetData>
    <row r="1" spans="1:8" x14ac:dyDescent="0.25">
      <c r="A1" s="4" t="s">
        <v>113</v>
      </c>
      <c r="B1" s="4"/>
      <c r="C1" s="4"/>
      <c r="D1" s="4"/>
      <c r="E1" s="4"/>
      <c r="F1" s="4" t="s">
        <v>387</v>
      </c>
      <c r="H1" s="4" t="s">
        <v>155</v>
      </c>
    </row>
    <row r="2" spans="1:8" x14ac:dyDescent="0.25">
      <c r="A2" s="4" t="s">
        <v>144</v>
      </c>
      <c r="B2" s="4"/>
      <c r="C2" s="4"/>
      <c r="D2" s="4"/>
      <c r="E2" s="4"/>
      <c r="F2" s="4"/>
    </row>
    <row r="4" spans="1:8" ht="30" x14ac:dyDescent="0.25">
      <c r="F4" s="8" t="s">
        <v>121</v>
      </c>
      <c r="G4" s="3" t="s">
        <v>122</v>
      </c>
      <c r="H4" s="8" t="s">
        <v>55</v>
      </c>
    </row>
    <row r="5" spans="1:8" x14ac:dyDescent="0.25">
      <c r="A5" s="4" t="s">
        <v>116</v>
      </c>
      <c r="F5" s="8"/>
      <c r="G5" s="3"/>
      <c r="H5" s="8"/>
    </row>
    <row r="6" spans="1:8" x14ac:dyDescent="0.25">
      <c r="A6" t="s">
        <v>89</v>
      </c>
    </row>
    <row r="7" spans="1:8" x14ac:dyDescent="0.25">
      <c r="B7" t="s">
        <v>43</v>
      </c>
      <c r="F7" s="2">
        <v>80000</v>
      </c>
      <c r="G7" s="2">
        <v>90000</v>
      </c>
      <c r="H7" s="2">
        <v>170000</v>
      </c>
    </row>
    <row r="8" spans="1:8" x14ac:dyDescent="0.25">
      <c r="B8" s="13" t="s">
        <v>108</v>
      </c>
      <c r="C8" s="12"/>
      <c r="D8" s="12"/>
      <c r="E8" s="12"/>
      <c r="F8" s="41">
        <f>F7</f>
        <v>80000</v>
      </c>
      <c r="G8" s="41">
        <f t="shared" ref="G8:H8" si="0">G7</f>
        <v>90000</v>
      </c>
      <c r="H8" s="41">
        <f t="shared" si="0"/>
        <v>170000</v>
      </c>
    </row>
    <row r="9" spans="1:8" x14ac:dyDescent="0.25">
      <c r="F9" s="2"/>
      <c r="G9" s="2"/>
      <c r="H9" s="2"/>
    </row>
    <row r="10" spans="1:8" ht="15.75" thickBot="1" x14ac:dyDescent="0.3">
      <c r="B10" s="7" t="s">
        <v>136</v>
      </c>
      <c r="C10" s="7"/>
      <c r="D10" s="7"/>
      <c r="E10" s="7"/>
      <c r="F10" s="27">
        <f>F8</f>
        <v>80000</v>
      </c>
      <c r="G10" s="27">
        <f t="shared" ref="G10:H10" si="1">G8</f>
        <v>90000</v>
      </c>
      <c r="H10" s="27">
        <f t="shared" si="1"/>
        <v>170000</v>
      </c>
    </row>
    <row r="11" spans="1:8" ht="15.75" thickTop="1" x14ac:dyDescent="0.25">
      <c r="B11" t="s">
        <v>135</v>
      </c>
      <c r="F11" s="2"/>
      <c r="G11" s="2"/>
      <c r="H11" s="2"/>
    </row>
    <row r="12" spans="1:8" x14ac:dyDescent="0.25">
      <c r="F12" s="2"/>
      <c r="G12" s="2"/>
      <c r="H12" s="2"/>
    </row>
    <row r="13" spans="1:8" x14ac:dyDescent="0.25">
      <c r="F13" s="2"/>
      <c r="G13" s="2"/>
      <c r="H13" s="2"/>
    </row>
    <row r="14" spans="1:8" x14ac:dyDescent="0.25">
      <c r="F14" s="2"/>
      <c r="G14" s="2"/>
      <c r="H14" s="2"/>
    </row>
  </sheetData>
  <pageMargins left="0.36" right="0.25" top="0.75" bottom="0.75" header="0.3" footer="0.3"/>
  <pageSetup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47"/>
  <sheetViews>
    <sheetView workbookViewId="0">
      <selection activeCell="J13" sqref="J13"/>
    </sheetView>
  </sheetViews>
  <sheetFormatPr defaultRowHeight="15" x14ac:dyDescent="0.25"/>
  <cols>
    <col min="1" max="1" width="6" customWidth="1"/>
    <col min="5" max="5" width="9.7109375" customWidth="1"/>
    <col min="6" max="6" width="9.5703125" customWidth="1"/>
    <col min="7" max="7" width="8.85546875" bestFit="1" customWidth="1"/>
    <col min="8" max="8" width="8.7109375" customWidth="1"/>
    <col min="9" max="9" width="11.42578125" bestFit="1" customWidth="1"/>
    <col min="10" max="10" width="8.5703125" bestFit="1" customWidth="1"/>
    <col min="11" max="11" width="10.42578125" bestFit="1" customWidth="1"/>
  </cols>
  <sheetData>
    <row r="1" spans="1:12" x14ac:dyDescent="0.25">
      <c r="A1" s="4" t="s">
        <v>113</v>
      </c>
      <c r="B1" s="4"/>
      <c r="C1" s="4"/>
      <c r="D1" s="4"/>
      <c r="E1" s="4"/>
      <c r="G1" s="4" t="s">
        <v>387</v>
      </c>
      <c r="K1" s="4" t="s">
        <v>157</v>
      </c>
    </row>
    <row r="2" spans="1:12" x14ac:dyDescent="0.25">
      <c r="A2" s="4" t="s">
        <v>143</v>
      </c>
      <c r="B2" s="4"/>
      <c r="C2" s="4"/>
      <c r="D2" s="4"/>
      <c r="E2" s="4"/>
      <c r="F2" s="4"/>
    </row>
    <row r="3" spans="1:12" x14ac:dyDescent="0.25">
      <c r="F3" s="6" t="s">
        <v>94</v>
      </c>
      <c r="G3" s="8"/>
      <c r="H3" s="8"/>
      <c r="I3" s="8"/>
      <c r="J3" s="8"/>
      <c r="K3" s="8"/>
    </row>
    <row r="4" spans="1:12" x14ac:dyDescent="0.25">
      <c r="A4" s="4" t="s">
        <v>116</v>
      </c>
      <c r="F4" s="6" t="s">
        <v>95</v>
      </c>
      <c r="G4" s="8" t="s">
        <v>91</v>
      </c>
      <c r="H4" s="8" t="s">
        <v>92</v>
      </c>
      <c r="I4" s="8" t="s">
        <v>236</v>
      </c>
      <c r="J4" s="8" t="s">
        <v>93</v>
      </c>
      <c r="K4" s="8" t="s">
        <v>55</v>
      </c>
    </row>
    <row r="5" spans="1:12" x14ac:dyDescent="0.25">
      <c r="A5" t="s">
        <v>84</v>
      </c>
    </row>
    <row r="6" spans="1:12" x14ac:dyDescent="0.25">
      <c r="B6" t="s">
        <v>80</v>
      </c>
      <c r="F6" s="2">
        <v>74126</v>
      </c>
      <c r="G6" s="2">
        <v>12326</v>
      </c>
      <c r="H6" s="2">
        <v>10900</v>
      </c>
      <c r="I6" s="2">
        <v>67411</v>
      </c>
      <c r="J6" s="2">
        <f t="shared" ref="J6:J12" si="0">K6-I6-H6-G6-F6</f>
        <v>75430</v>
      </c>
      <c r="K6" s="2">
        <v>240193</v>
      </c>
      <c r="L6" s="2"/>
    </row>
    <row r="7" spans="1:12" x14ac:dyDescent="0.25">
      <c r="B7" t="s">
        <v>85</v>
      </c>
      <c r="F7" s="2">
        <v>537</v>
      </c>
      <c r="G7" s="2"/>
      <c r="H7" s="2">
        <v>676</v>
      </c>
      <c r="I7" s="2">
        <v>263</v>
      </c>
      <c r="J7" s="2">
        <f t="shared" si="0"/>
        <v>32</v>
      </c>
      <c r="K7" s="2">
        <v>1508</v>
      </c>
      <c r="L7" s="2"/>
    </row>
    <row r="8" spans="1:12" x14ac:dyDescent="0.25">
      <c r="B8" t="s">
        <v>86</v>
      </c>
      <c r="F8" s="2">
        <v>1075</v>
      </c>
      <c r="G8" s="2">
        <v>179</v>
      </c>
      <c r="H8" s="2">
        <v>158</v>
      </c>
      <c r="I8" s="2">
        <v>1034</v>
      </c>
      <c r="J8" s="2">
        <f t="shared" si="0"/>
        <v>1094</v>
      </c>
      <c r="K8" s="2">
        <v>3540</v>
      </c>
      <c r="L8" s="2"/>
    </row>
    <row r="9" spans="1:12" x14ac:dyDescent="0.25">
      <c r="B9" t="s">
        <v>87</v>
      </c>
      <c r="F9" s="2">
        <v>189</v>
      </c>
      <c r="G9" s="2">
        <v>54</v>
      </c>
      <c r="H9" s="2">
        <v>116</v>
      </c>
      <c r="I9" s="2">
        <v>125</v>
      </c>
      <c r="J9" s="2">
        <f t="shared" si="0"/>
        <v>60</v>
      </c>
      <c r="K9" s="2">
        <v>544</v>
      </c>
      <c r="L9" s="2"/>
    </row>
    <row r="10" spans="1:12" x14ac:dyDescent="0.25">
      <c r="B10" t="s">
        <v>81</v>
      </c>
      <c r="F10" s="2">
        <v>4418</v>
      </c>
      <c r="G10" s="2">
        <v>735</v>
      </c>
      <c r="H10" s="2">
        <v>650</v>
      </c>
      <c r="I10" s="2">
        <v>2749</v>
      </c>
      <c r="J10" s="2">
        <f t="shared" si="0"/>
        <v>4495</v>
      </c>
      <c r="K10" s="2">
        <v>13047</v>
      </c>
      <c r="L10" s="2"/>
    </row>
    <row r="11" spans="1:12" x14ac:dyDescent="0.25">
      <c r="B11" t="s">
        <v>82</v>
      </c>
      <c r="F11" s="2">
        <v>11969</v>
      </c>
      <c r="G11" s="2">
        <v>1978</v>
      </c>
      <c r="H11" s="2"/>
      <c r="I11" s="2">
        <v>19147</v>
      </c>
      <c r="J11" s="2">
        <f t="shared" si="0"/>
        <v>38105</v>
      </c>
      <c r="K11" s="2">
        <v>71199</v>
      </c>
      <c r="L11" s="2"/>
    </row>
    <row r="12" spans="1:12" x14ac:dyDescent="0.25">
      <c r="B12" t="s">
        <v>83</v>
      </c>
      <c r="F12" s="2">
        <v>27686</v>
      </c>
      <c r="G12" s="2">
        <v>4728</v>
      </c>
      <c r="H12" s="2"/>
      <c r="I12" s="2">
        <v>18188</v>
      </c>
      <c r="J12" s="2">
        <f t="shared" si="0"/>
        <v>9126</v>
      </c>
      <c r="K12" s="2">
        <v>59728</v>
      </c>
      <c r="L12" s="2"/>
    </row>
    <row r="13" spans="1:12" x14ac:dyDescent="0.25">
      <c r="B13" s="13" t="s">
        <v>114</v>
      </c>
      <c r="C13" s="12"/>
      <c r="D13" s="12"/>
      <c r="E13" s="12"/>
      <c r="F13" s="41">
        <f t="shared" ref="F13:K13" si="1">SUM(F6:F12)</f>
        <v>120000</v>
      </c>
      <c r="G13" s="41">
        <f t="shared" si="1"/>
        <v>20000</v>
      </c>
      <c r="H13" s="41">
        <f t="shared" si="1"/>
        <v>12500</v>
      </c>
      <c r="I13" s="41">
        <f t="shared" si="1"/>
        <v>108917</v>
      </c>
      <c r="J13" s="41">
        <f t="shared" si="1"/>
        <v>128342</v>
      </c>
      <c r="K13" s="41">
        <f t="shared" si="1"/>
        <v>389759</v>
      </c>
      <c r="L13" s="5"/>
    </row>
    <row r="14" spans="1:12" x14ac:dyDescent="0.25">
      <c r="F14" s="2"/>
      <c r="G14" s="2"/>
      <c r="H14" s="2"/>
      <c r="I14" s="2"/>
      <c r="J14" s="2"/>
      <c r="K14" s="2"/>
    </row>
    <row r="15" spans="1:12" x14ac:dyDescent="0.25">
      <c r="A15" t="s">
        <v>89</v>
      </c>
      <c r="F15" s="2"/>
      <c r="G15" s="2"/>
      <c r="H15" s="2"/>
      <c r="I15" s="2"/>
      <c r="J15" s="2"/>
      <c r="K15" s="2"/>
    </row>
    <row r="16" spans="1:12" x14ac:dyDescent="0.25">
      <c r="B16" t="s">
        <v>97</v>
      </c>
      <c r="F16" s="2"/>
      <c r="G16" s="2">
        <v>3500</v>
      </c>
      <c r="H16" s="2"/>
      <c r="I16" s="2"/>
      <c r="J16" s="2"/>
      <c r="K16" s="2">
        <f>SUM(F16:J16)</f>
        <v>3500</v>
      </c>
    </row>
    <row r="17" spans="1:11" x14ac:dyDescent="0.25">
      <c r="B17" t="s">
        <v>127</v>
      </c>
      <c r="F17" s="2">
        <v>90000</v>
      </c>
      <c r="G17" s="2"/>
      <c r="H17" s="2"/>
      <c r="I17" s="2"/>
      <c r="J17" s="2"/>
      <c r="K17" s="2">
        <f>SUM(F17:J17)</f>
        <v>90000</v>
      </c>
    </row>
    <row r="18" spans="1:11" x14ac:dyDescent="0.25">
      <c r="B18" t="s">
        <v>44</v>
      </c>
      <c r="F18" s="2">
        <v>70000</v>
      </c>
      <c r="G18" s="2"/>
      <c r="H18" s="2"/>
      <c r="I18" s="2"/>
      <c r="J18" s="2"/>
      <c r="K18" s="2">
        <f>SUM(F18:J18)</f>
        <v>70000</v>
      </c>
    </row>
    <row r="19" spans="1:11" x14ac:dyDescent="0.25">
      <c r="B19" t="s">
        <v>65</v>
      </c>
      <c r="F19" s="2">
        <v>3000</v>
      </c>
      <c r="G19" s="2"/>
      <c r="H19" s="2"/>
      <c r="I19" s="2"/>
      <c r="J19" s="2"/>
      <c r="K19" s="2">
        <f>SUM(F19:J19)</f>
        <v>3000</v>
      </c>
    </row>
    <row r="20" spans="1:11" x14ac:dyDescent="0.25">
      <c r="B20" s="13" t="s">
        <v>108</v>
      </c>
      <c r="C20" s="12"/>
      <c r="D20" s="12"/>
      <c r="E20" s="12"/>
      <c r="F20" s="41">
        <f>SUM(F16:F19)</f>
        <v>163000</v>
      </c>
      <c r="G20" s="41">
        <f t="shared" ref="G20:K20" si="2">SUM(G16:G19)</f>
        <v>3500</v>
      </c>
      <c r="H20" s="41">
        <f t="shared" si="2"/>
        <v>0</v>
      </c>
      <c r="I20" s="41"/>
      <c r="J20" s="41">
        <f t="shared" si="2"/>
        <v>0</v>
      </c>
      <c r="K20" s="41">
        <f t="shared" si="2"/>
        <v>166500</v>
      </c>
    </row>
    <row r="21" spans="1:11" x14ac:dyDescent="0.25">
      <c r="F21" s="2"/>
      <c r="G21" s="2"/>
      <c r="H21" s="2"/>
      <c r="I21" s="2"/>
      <c r="J21" s="2"/>
      <c r="K21" s="2"/>
    </row>
    <row r="22" spans="1:11" x14ac:dyDescent="0.25">
      <c r="A22" t="s">
        <v>90</v>
      </c>
      <c r="F22" s="2"/>
      <c r="G22" s="2"/>
      <c r="H22" s="2"/>
      <c r="I22" s="2"/>
      <c r="J22" s="2"/>
      <c r="K22" s="2"/>
    </row>
    <row r="23" spans="1:11" x14ac:dyDescent="0.25">
      <c r="B23" t="s">
        <v>101</v>
      </c>
      <c r="F23" s="2"/>
      <c r="G23" s="2"/>
      <c r="H23" s="2"/>
      <c r="I23" s="2"/>
      <c r="J23" s="2">
        <v>2000</v>
      </c>
      <c r="K23" s="2">
        <f t="shared" ref="K23:K30" si="3">SUM(F23:J23)</f>
        <v>2000</v>
      </c>
    </row>
    <row r="24" spans="1:11" x14ac:dyDescent="0.25">
      <c r="B24" t="s">
        <v>17</v>
      </c>
      <c r="F24" s="2"/>
      <c r="G24" s="2"/>
      <c r="H24" s="2"/>
      <c r="I24" s="2"/>
      <c r="J24" s="2">
        <v>25000</v>
      </c>
      <c r="K24" s="2">
        <f t="shared" si="3"/>
        <v>25000</v>
      </c>
    </row>
    <row r="25" spans="1:11" x14ac:dyDescent="0.25">
      <c r="B25" t="s">
        <v>59</v>
      </c>
      <c r="F25" s="2"/>
      <c r="G25" s="2"/>
      <c r="H25" s="2"/>
      <c r="I25" s="2"/>
      <c r="J25" s="2">
        <v>350000</v>
      </c>
      <c r="K25" s="2">
        <f t="shared" si="3"/>
        <v>350000</v>
      </c>
    </row>
    <row r="26" spans="1:11" x14ac:dyDescent="0.25">
      <c r="B26" t="s">
        <v>60</v>
      </c>
      <c r="F26" s="2">
        <v>2000</v>
      </c>
      <c r="G26" s="2"/>
      <c r="H26" s="2"/>
      <c r="I26" s="2"/>
      <c r="J26" s="2"/>
      <c r="K26" s="2">
        <f t="shared" si="3"/>
        <v>2000</v>
      </c>
    </row>
    <row r="27" spans="1:11" x14ac:dyDescent="0.25">
      <c r="B27" t="s">
        <v>18</v>
      </c>
      <c r="F27" s="2"/>
      <c r="G27" s="2"/>
      <c r="H27" s="2"/>
      <c r="I27" s="2"/>
      <c r="J27" s="2">
        <v>35000</v>
      </c>
      <c r="K27" s="2">
        <f t="shared" si="3"/>
        <v>35000</v>
      </c>
    </row>
    <row r="28" spans="1:11" x14ac:dyDescent="0.25">
      <c r="B28" t="s">
        <v>40</v>
      </c>
      <c r="F28" s="2">
        <v>40000</v>
      </c>
      <c r="G28" s="2"/>
      <c r="H28" s="2"/>
      <c r="I28" s="2"/>
      <c r="J28" s="2"/>
      <c r="K28" s="2">
        <f t="shared" si="3"/>
        <v>40000</v>
      </c>
    </row>
    <row r="29" spans="1:11" x14ac:dyDescent="0.25">
      <c r="B29" t="s">
        <v>29</v>
      </c>
      <c r="F29" s="2"/>
      <c r="G29" s="2"/>
      <c r="H29" s="2"/>
      <c r="I29" s="2"/>
      <c r="J29" s="2">
        <v>11500</v>
      </c>
      <c r="K29" s="2">
        <f t="shared" si="3"/>
        <v>11500</v>
      </c>
    </row>
    <row r="30" spans="1:11" x14ac:dyDescent="0.25">
      <c r="B30" t="s">
        <v>96</v>
      </c>
      <c r="F30" s="2"/>
      <c r="G30" s="2"/>
      <c r="H30" s="2"/>
      <c r="I30" s="2"/>
      <c r="J30" s="2">
        <v>4000</v>
      </c>
      <c r="K30" s="2">
        <f t="shared" si="3"/>
        <v>4000</v>
      </c>
    </row>
    <row r="31" spans="1:11" x14ac:dyDescent="0.25">
      <c r="B31" s="12" t="s">
        <v>115</v>
      </c>
      <c r="C31" s="12"/>
      <c r="D31" s="12"/>
      <c r="E31" s="12"/>
      <c r="F31" s="41">
        <f>SUM(F23:F30)</f>
        <v>42000</v>
      </c>
      <c r="G31" s="41">
        <f>SUM(G23:G30)</f>
        <v>0</v>
      </c>
      <c r="H31" s="41">
        <f>SUM(H23:H30)</f>
        <v>0</v>
      </c>
      <c r="I31" s="41"/>
      <c r="J31" s="41">
        <f>SUM(J23:J30)</f>
        <v>427500</v>
      </c>
      <c r="K31" s="41">
        <f>SUM(K23:K30)</f>
        <v>469500</v>
      </c>
    </row>
    <row r="32" spans="1:11" x14ac:dyDescent="0.25">
      <c r="F32" s="2"/>
      <c r="G32" s="2"/>
      <c r="H32" s="2"/>
      <c r="I32" s="2"/>
      <c r="J32" s="2"/>
      <c r="K32" s="2"/>
    </row>
    <row r="33" spans="1:11" x14ac:dyDescent="0.25">
      <c r="A33" t="s">
        <v>88</v>
      </c>
      <c r="F33" s="2"/>
      <c r="G33" s="2"/>
      <c r="H33" s="2"/>
      <c r="I33" s="2"/>
      <c r="J33" s="2"/>
      <c r="K33" s="2"/>
    </row>
    <row r="34" spans="1:11" x14ac:dyDescent="0.25">
      <c r="B34" t="s">
        <v>335</v>
      </c>
      <c r="F34" s="2"/>
      <c r="G34" s="2"/>
      <c r="H34" s="2">
        <v>7000</v>
      </c>
      <c r="I34" s="2"/>
      <c r="J34" s="2"/>
      <c r="K34" s="2">
        <f>SUM(F34:J34)</f>
        <v>7000</v>
      </c>
    </row>
    <row r="35" spans="1:11" x14ac:dyDescent="0.25">
      <c r="B35" t="s">
        <v>100</v>
      </c>
      <c r="F35" s="2"/>
      <c r="G35" s="2"/>
      <c r="H35" s="2"/>
      <c r="I35" s="2"/>
      <c r="J35" s="2">
        <v>2000</v>
      </c>
      <c r="K35" s="2">
        <f>SUM(F35:J35)</f>
        <v>2000</v>
      </c>
    </row>
    <row r="36" spans="1:11" x14ac:dyDescent="0.25">
      <c r="B36" t="s">
        <v>99</v>
      </c>
      <c r="F36" s="2">
        <v>2500</v>
      </c>
      <c r="G36" s="2"/>
      <c r="H36" s="2"/>
      <c r="I36" s="2"/>
      <c r="J36" s="2"/>
      <c r="K36" s="2">
        <f>SUM(F36:J36)</f>
        <v>2500</v>
      </c>
    </row>
    <row r="37" spans="1:11" x14ac:dyDescent="0.25">
      <c r="B37" t="s">
        <v>33</v>
      </c>
      <c r="F37" s="2"/>
      <c r="G37" s="2">
        <v>36200</v>
      </c>
      <c r="H37" s="2"/>
      <c r="I37" s="2"/>
      <c r="J37" s="2"/>
      <c r="K37" s="2">
        <f>SUM(F37:J37)</f>
        <v>36200</v>
      </c>
    </row>
    <row r="38" spans="1:11" x14ac:dyDescent="0.25">
      <c r="B38" s="12" t="s">
        <v>117</v>
      </c>
      <c r="C38" s="12"/>
      <c r="D38" s="12"/>
      <c r="E38" s="12"/>
      <c r="F38" s="41">
        <f>SUM(F35:F37)</f>
        <v>2500</v>
      </c>
      <c r="G38" s="41">
        <f>SUM(G35:G37)</f>
        <v>36200</v>
      </c>
      <c r="H38" s="41">
        <f>SUM(H35:H37)</f>
        <v>0</v>
      </c>
      <c r="I38" s="41"/>
      <c r="J38" s="41">
        <f>SUM(J34:J37)</f>
        <v>2000</v>
      </c>
      <c r="K38" s="41">
        <f>SUM(K34:K37)</f>
        <v>47700</v>
      </c>
    </row>
    <row r="39" spans="1:11" x14ac:dyDescent="0.25">
      <c r="F39" s="2"/>
      <c r="G39" s="2"/>
      <c r="H39" s="2"/>
      <c r="I39" s="2"/>
      <c r="J39" s="2"/>
      <c r="K39" s="2"/>
    </row>
    <row r="40" spans="1:11" ht="15.75" thickBot="1" x14ac:dyDescent="0.3">
      <c r="B40" s="7" t="s">
        <v>136</v>
      </c>
      <c r="C40" s="7"/>
      <c r="D40" s="7"/>
      <c r="E40" s="7"/>
      <c r="F40" s="27">
        <f t="shared" ref="F40:K40" si="4">F38+F31+F20+F13</f>
        <v>327500</v>
      </c>
      <c r="G40" s="27">
        <f t="shared" si="4"/>
        <v>59700</v>
      </c>
      <c r="H40" s="27">
        <f t="shared" si="4"/>
        <v>12500</v>
      </c>
      <c r="I40" s="27">
        <f t="shared" si="4"/>
        <v>108917</v>
      </c>
      <c r="J40" s="27">
        <f t="shared" si="4"/>
        <v>557842</v>
      </c>
      <c r="K40" s="27">
        <f t="shared" si="4"/>
        <v>1073459</v>
      </c>
    </row>
    <row r="41" spans="1:11" ht="15.75" thickTop="1" x14ac:dyDescent="0.25">
      <c r="F41" s="2"/>
      <c r="G41" s="2"/>
      <c r="H41" s="2"/>
      <c r="I41" s="2"/>
      <c r="J41" s="2"/>
      <c r="K41" s="2"/>
    </row>
    <row r="42" spans="1:11" x14ac:dyDescent="0.25">
      <c r="F42" s="2"/>
      <c r="G42" s="2"/>
      <c r="H42" s="2"/>
      <c r="I42" s="2"/>
      <c r="J42" s="2"/>
      <c r="K42" s="2"/>
    </row>
    <row r="43" spans="1:11" x14ac:dyDescent="0.25">
      <c r="F43" s="2"/>
      <c r="G43" s="2"/>
      <c r="H43" s="2"/>
      <c r="I43" s="2"/>
      <c r="J43" s="2"/>
      <c r="K43" s="2"/>
    </row>
    <row r="44" spans="1:11" x14ac:dyDescent="0.25">
      <c r="F44" s="2"/>
      <c r="G44" s="2"/>
      <c r="H44" s="2"/>
      <c r="I44" s="2"/>
      <c r="J44" s="2"/>
      <c r="K44" s="2"/>
    </row>
    <row r="45" spans="1:11" x14ac:dyDescent="0.25">
      <c r="F45" s="2"/>
      <c r="G45" s="2"/>
      <c r="H45" s="2"/>
      <c r="I45" s="2"/>
      <c r="J45" s="2"/>
      <c r="K45" s="2"/>
    </row>
    <row r="46" spans="1:11" x14ac:dyDescent="0.25">
      <c r="F46" s="2"/>
      <c r="G46" s="2"/>
      <c r="H46" s="2"/>
      <c r="I46" s="2"/>
      <c r="J46" s="2"/>
      <c r="K46" s="2"/>
    </row>
    <row r="47" spans="1:11" x14ac:dyDescent="0.25">
      <c r="F47" s="2"/>
      <c r="G47" s="2"/>
      <c r="H47" s="2"/>
      <c r="I47" s="2"/>
      <c r="J47" s="2"/>
      <c r="K47" s="2"/>
    </row>
  </sheetData>
  <sortState xmlns:xlrd2="http://schemas.microsoft.com/office/spreadsheetml/2017/richdata2" ref="B31:J36">
    <sortCondition ref="B31:B36"/>
  </sortState>
  <pageMargins left="0.25" right="0.25" top="0.75" bottom="0.75" header="0.3" footer="0.3"/>
  <pageSetup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18"/>
  <sheetViews>
    <sheetView workbookViewId="0">
      <selection activeCell="H31" sqref="H31"/>
    </sheetView>
  </sheetViews>
  <sheetFormatPr defaultRowHeight="15" x14ac:dyDescent="0.25"/>
  <cols>
    <col min="5" max="5" width="23.140625" customWidth="1"/>
    <col min="6" max="6" width="10.140625" bestFit="1" customWidth="1"/>
    <col min="7" max="7" width="10.140625" customWidth="1"/>
    <col min="8" max="8" width="10.7109375" customWidth="1"/>
  </cols>
  <sheetData>
    <row r="1" spans="1:8" x14ac:dyDescent="0.25">
      <c r="A1" s="4" t="s">
        <v>113</v>
      </c>
      <c r="B1" s="4"/>
      <c r="C1" s="4"/>
      <c r="D1" s="4"/>
      <c r="E1" s="4"/>
      <c r="F1" s="4" t="s">
        <v>387</v>
      </c>
      <c r="G1" s="4"/>
      <c r="H1" s="4" t="s">
        <v>156</v>
      </c>
    </row>
    <row r="2" spans="1:8" x14ac:dyDescent="0.25">
      <c r="A2" s="4" t="s">
        <v>145</v>
      </c>
      <c r="B2" s="4"/>
      <c r="C2" s="4"/>
      <c r="D2" s="4"/>
      <c r="E2" s="4"/>
      <c r="F2" s="4"/>
      <c r="G2" s="4"/>
    </row>
    <row r="3" spans="1:8" x14ac:dyDescent="0.25">
      <c r="A3" s="4"/>
      <c r="B3" s="4"/>
      <c r="C3" s="4"/>
      <c r="D3" s="4"/>
      <c r="E3" s="4"/>
      <c r="F3" s="4"/>
      <c r="G3" s="4"/>
    </row>
    <row r="5" spans="1:8" x14ac:dyDescent="0.25">
      <c r="A5" s="4" t="s">
        <v>116</v>
      </c>
    </row>
    <row r="6" spans="1:8" x14ac:dyDescent="0.25">
      <c r="A6" t="s">
        <v>89</v>
      </c>
    </row>
    <row r="7" spans="1:8" x14ac:dyDescent="0.25">
      <c r="B7" t="s">
        <v>140</v>
      </c>
      <c r="F7">
        <v>7000</v>
      </c>
    </row>
    <row r="8" spans="1:8" x14ac:dyDescent="0.25">
      <c r="B8" t="s">
        <v>27</v>
      </c>
      <c r="F8" s="2">
        <v>15300</v>
      </c>
      <c r="G8" s="2"/>
    </row>
    <row r="9" spans="1:8" x14ac:dyDescent="0.25">
      <c r="B9" s="12" t="s">
        <v>108</v>
      </c>
      <c r="C9" s="12"/>
      <c r="D9" s="12"/>
      <c r="E9" s="12"/>
      <c r="F9" s="41">
        <f>SUM(F7:F8)</f>
        <v>22300</v>
      </c>
      <c r="G9" s="5"/>
    </row>
    <row r="10" spans="1:8" x14ac:dyDescent="0.25">
      <c r="F10" s="2"/>
      <c r="G10" s="2"/>
    </row>
    <row r="11" spans="1:8" x14ac:dyDescent="0.25">
      <c r="A11" t="s">
        <v>90</v>
      </c>
      <c r="F11" s="2"/>
      <c r="G11" s="2"/>
    </row>
    <row r="12" spans="1:8" x14ac:dyDescent="0.25">
      <c r="B12" t="s">
        <v>188</v>
      </c>
      <c r="F12" s="2">
        <v>0</v>
      </c>
      <c r="G12" s="2"/>
    </row>
    <row r="13" spans="1:8" ht="30" customHeight="1" x14ac:dyDescent="0.25">
      <c r="B13" s="95" t="s">
        <v>189</v>
      </c>
      <c r="C13" s="95"/>
      <c r="D13" s="95"/>
      <c r="E13" s="95"/>
      <c r="F13" s="2">
        <v>0</v>
      </c>
      <c r="G13" s="2"/>
    </row>
    <row r="14" spans="1:8" x14ac:dyDescent="0.25">
      <c r="B14" s="12" t="s">
        <v>115</v>
      </c>
      <c r="C14" s="12"/>
      <c r="D14" s="12"/>
      <c r="E14" s="12"/>
      <c r="F14" s="41">
        <f>SUM(F12:F13)</f>
        <v>0</v>
      </c>
      <c r="G14" s="5"/>
    </row>
    <row r="15" spans="1:8" x14ac:dyDescent="0.25">
      <c r="F15" s="2"/>
      <c r="G15" s="2"/>
    </row>
    <row r="16" spans="1:8" ht="15.75" thickBot="1" x14ac:dyDescent="0.3">
      <c r="B16" s="7" t="s">
        <v>136</v>
      </c>
      <c r="C16" s="7"/>
      <c r="D16" s="7"/>
      <c r="E16" s="7"/>
      <c r="F16" s="27">
        <f>F9+F14</f>
        <v>22300</v>
      </c>
      <c r="G16" s="5"/>
    </row>
    <row r="17" spans="2:7" ht="15.75" thickTop="1" x14ac:dyDescent="0.25"/>
    <row r="18" spans="2:7" x14ac:dyDescent="0.25">
      <c r="B18" s="4"/>
      <c r="C18" s="4"/>
      <c r="D18" s="4"/>
      <c r="E18" s="4"/>
      <c r="F18" s="5"/>
      <c r="G18" s="5"/>
    </row>
  </sheetData>
  <mergeCells count="1">
    <mergeCell ref="B13:E13"/>
  </mergeCells>
  <pageMargins left="0.31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7"/>
  <sheetViews>
    <sheetView tabSelected="1" zoomScaleNormal="100" workbookViewId="0">
      <selection activeCell="A3" sqref="A3"/>
    </sheetView>
  </sheetViews>
  <sheetFormatPr defaultRowHeight="15" x14ac:dyDescent="0.25"/>
  <cols>
    <col min="1" max="1" width="4.5703125" customWidth="1"/>
    <col min="2" max="2" width="34" customWidth="1"/>
    <col min="3" max="4" width="10.140625" bestFit="1" customWidth="1"/>
    <col min="5" max="5" width="10.140625" customWidth="1"/>
    <col min="6" max="8" width="10.140625" bestFit="1" customWidth="1"/>
  </cols>
  <sheetData>
    <row r="1" spans="1:16" x14ac:dyDescent="0.25">
      <c r="A1" s="4" t="s">
        <v>113</v>
      </c>
      <c r="B1" s="4"/>
      <c r="H1" s="15" t="s">
        <v>148</v>
      </c>
    </row>
    <row r="2" spans="1:16" x14ac:dyDescent="0.25">
      <c r="A2" s="4" t="s">
        <v>341</v>
      </c>
      <c r="B2" s="4"/>
    </row>
    <row r="3" spans="1:16" x14ac:dyDescent="0.25">
      <c r="A3" s="4" t="s">
        <v>393</v>
      </c>
    </row>
    <row r="4" spans="1:16" x14ac:dyDescent="0.25">
      <c r="A4" t="s">
        <v>34</v>
      </c>
      <c r="C4" s="8" t="s">
        <v>47</v>
      </c>
      <c r="D4" s="8" t="s">
        <v>47</v>
      </c>
      <c r="E4" s="8" t="s">
        <v>1</v>
      </c>
      <c r="F4" s="8" t="s">
        <v>190</v>
      </c>
      <c r="G4" s="8" t="s">
        <v>2</v>
      </c>
      <c r="H4" s="8" t="s">
        <v>271</v>
      </c>
    </row>
    <row r="5" spans="1:16" x14ac:dyDescent="0.25">
      <c r="A5" t="s">
        <v>35</v>
      </c>
      <c r="C5" s="8" t="s">
        <v>292</v>
      </c>
      <c r="D5" s="8" t="s">
        <v>300</v>
      </c>
      <c r="E5" s="8" t="s">
        <v>319</v>
      </c>
      <c r="F5" s="8" t="s">
        <v>319</v>
      </c>
      <c r="G5" s="8" t="s">
        <v>319</v>
      </c>
      <c r="H5" s="8" t="s">
        <v>342</v>
      </c>
    </row>
    <row r="6" spans="1:16" x14ac:dyDescent="0.25">
      <c r="B6" s="4" t="s">
        <v>126</v>
      </c>
    </row>
    <row r="7" spans="1:16" ht="15" customHeight="1" x14ac:dyDescent="0.25">
      <c r="A7" s="1"/>
      <c r="B7" t="s">
        <v>0</v>
      </c>
      <c r="C7" s="2">
        <v>650798</v>
      </c>
      <c r="D7" s="2">
        <v>846261</v>
      </c>
      <c r="E7" s="2">
        <v>853000</v>
      </c>
      <c r="F7" s="2">
        <v>1030888</v>
      </c>
      <c r="G7" s="2">
        <v>1030888</v>
      </c>
      <c r="H7" s="2">
        <v>1200000</v>
      </c>
      <c r="I7" s="57"/>
      <c r="J7" s="57"/>
      <c r="K7" s="57"/>
      <c r="L7" s="57"/>
      <c r="M7" s="57"/>
      <c r="N7" s="57"/>
      <c r="O7" s="57"/>
      <c r="P7" s="57"/>
    </row>
    <row r="8" spans="1:16" x14ac:dyDescent="0.25">
      <c r="A8" s="1"/>
      <c r="B8" t="s">
        <v>9</v>
      </c>
      <c r="C8" s="2">
        <v>2500</v>
      </c>
      <c r="D8" s="2">
        <v>2500</v>
      </c>
      <c r="E8" s="2">
        <v>2500</v>
      </c>
      <c r="F8" s="2">
        <v>2500</v>
      </c>
      <c r="G8" s="2">
        <v>2500</v>
      </c>
      <c r="H8" s="2">
        <v>2500</v>
      </c>
    </row>
    <row r="9" spans="1:16" x14ac:dyDescent="0.25">
      <c r="A9" s="1"/>
      <c r="B9" t="s">
        <v>4</v>
      </c>
      <c r="C9" s="2">
        <v>470</v>
      </c>
      <c r="D9" s="2">
        <v>218</v>
      </c>
      <c r="E9" s="2">
        <v>400</v>
      </c>
      <c r="F9" s="2">
        <v>200</v>
      </c>
      <c r="G9" s="2">
        <v>400</v>
      </c>
      <c r="H9" s="2">
        <v>400</v>
      </c>
    </row>
    <row r="10" spans="1:16" x14ac:dyDescent="0.25">
      <c r="A10" s="1"/>
      <c r="B10" t="s">
        <v>5</v>
      </c>
      <c r="C10" s="2">
        <v>418</v>
      </c>
      <c r="D10" s="2">
        <f>1881+5565+30+2</f>
        <v>7478</v>
      </c>
      <c r="E10" s="2">
        <v>1000</v>
      </c>
      <c r="F10" s="2">
        <v>1000</v>
      </c>
      <c r="G10" s="2">
        <v>1300</v>
      </c>
      <c r="H10" s="2">
        <v>1000</v>
      </c>
    </row>
    <row r="11" spans="1:16" x14ac:dyDescent="0.25">
      <c r="A11" s="1"/>
      <c r="B11" t="s">
        <v>320</v>
      </c>
      <c r="C11" s="2">
        <v>11385</v>
      </c>
      <c r="D11" s="2">
        <f>6345+2880</f>
        <v>9225</v>
      </c>
      <c r="E11" s="2">
        <v>5000</v>
      </c>
      <c r="F11" s="2">
        <v>0</v>
      </c>
      <c r="G11" s="2">
        <v>0</v>
      </c>
      <c r="H11" s="2">
        <v>0</v>
      </c>
    </row>
    <row r="12" spans="1:16" ht="15.75" thickBot="1" x14ac:dyDescent="0.3">
      <c r="A12" s="1"/>
      <c r="B12" s="7" t="s">
        <v>38</v>
      </c>
      <c r="C12" s="27">
        <f t="shared" ref="C12:H12" si="0">SUM(C7:C11)</f>
        <v>665571</v>
      </c>
      <c r="D12" s="27">
        <f t="shared" si="0"/>
        <v>865682</v>
      </c>
      <c r="E12" s="27">
        <f t="shared" si="0"/>
        <v>861900</v>
      </c>
      <c r="F12" s="27">
        <f t="shared" si="0"/>
        <v>1034588</v>
      </c>
      <c r="G12" s="27">
        <f t="shared" si="0"/>
        <v>1035088</v>
      </c>
      <c r="H12" s="27">
        <f t="shared" si="0"/>
        <v>1203900</v>
      </c>
    </row>
    <row r="13" spans="1:16" ht="15.75" thickTop="1" x14ac:dyDescent="0.25">
      <c r="A13" s="1"/>
      <c r="E13" s="2"/>
      <c r="F13" s="2"/>
    </row>
    <row r="14" spans="1:16" x14ac:dyDescent="0.25">
      <c r="A14" s="1"/>
      <c r="B14" s="4" t="s">
        <v>7</v>
      </c>
      <c r="E14" s="2"/>
      <c r="F14" s="2"/>
    </row>
    <row r="15" spans="1:16" x14ac:dyDescent="0.25">
      <c r="A15" s="1"/>
      <c r="B15" t="s">
        <v>8</v>
      </c>
      <c r="C15" s="2">
        <v>19540</v>
      </c>
      <c r="D15" s="2">
        <v>19970</v>
      </c>
      <c r="E15" s="2">
        <v>21000</v>
      </c>
      <c r="F15" s="2">
        <v>21000</v>
      </c>
      <c r="G15" s="2">
        <v>20745</v>
      </c>
      <c r="H15" s="2">
        <v>21500</v>
      </c>
    </row>
    <row r="16" spans="1:16" x14ac:dyDescent="0.25">
      <c r="A16" s="1"/>
      <c r="B16" t="s">
        <v>10</v>
      </c>
      <c r="C16" s="2">
        <v>0</v>
      </c>
      <c r="D16" s="2">
        <v>0</v>
      </c>
      <c r="E16" s="2">
        <v>250</v>
      </c>
      <c r="F16" s="2">
        <v>250</v>
      </c>
      <c r="G16" s="2">
        <v>0</v>
      </c>
      <c r="H16" s="2">
        <v>250</v>
      </c>
    </row>
    <row r="17" spans="1:10" x14ac:dyDescent="0.25">
      <c r="A17" s="1"/>
      <c r="B17" t="s">
        <v>11</v>
      </c>
      <c r="C17" s="2">
        <v>8956</v>
      </c>
      <c r="D17" s="2">
        <f>7086+1804+150+2160+2347</f>
        <v>13547</v>
      </c>
      <c r="E17" s="2">
        <v>11000</v>
      </c>
      <c r="F17" s="2">
        <v>13000</v>
      </c>
      <c r="G17" s="2">
        <v>12000</v>
      </c>
      <c r="H17" s="2">
        <v>14000</v>
      </c>
    </row>
    <row r="18" spans="1:10" x14ac:dyDescent="0.25">
      <c r="A18" s="1"/>
      <c r="B18" t="s">
        <v>12</v>
      </c>
      <c r="C18" s="2">
        <v>3662</v>
      </c>
      <c r="D18" s="2">
        <v>5706</v>
      </c>
      <c r="E18" s="2">
        <v>4000</v>
      </c>
      <c r="F18" s="2">
        <v>3000</v>
      </c>
      <c r="G18" s="2">
        <v>3200</v>
      </c>
      <c r="H18" s="2">
        <v>4000</v>
      </c>
    </row>
    <row r="19" spans="1:10" x14ac:dyDescent="0.25">
      <c r="A19" s="1"/>
      <c r="B19" t="s">
        <v>13</v>
      </c>
      <c r="C19" s="2">
        <v>780</v>
      </c>
      <c r="D19" s="2">
        <v>500</v>
      </c>
      <c r="E19" s="2">
        <v>500</v>
      </c>
      <c r="F19" s="2">
        <v>600</v>
      </c>
      <c r="G19" s="2">
        <v>1100</v>
      </c>
      <c r="H19" s="2">
        <v>7000</v>
      </c>
    </row>
    <row r="20" spans="1:10" x14ac:dyDescent="0.25">
      <c r="A20" s="1"/>
      <c r="B20" t="s">
        <v>146</v>
      </c>
      <c r="C20" s="2">
        <v>0</v>
      </c>
      <c r="D20" s="2">
        <v>0</v>
      </c>
      <c r="E20" s="2">
        <v>5000</v>
      </c>
      <c r="F20" s="2">
        <v>5000</v>
      </c>
      <c r="G20" s="2">
        <v>0</v>
      </c>
      <c r="H20" s="2">
        <v>5000</v>
      </c>
    </row>
    <row r="21" spans="1:10" x14ac:dyDescent="0.25">
      <c r="A21" s="1"/>
      <c r="B21" t="s">
        <v>14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2500</v>
      </c>
    </row>
    <row r="22" spans="1:10" x14ac:dyDescent="0.25">
      <c r="A22" s="1"/>
      <c r="B22" t="s">
        <v>15</v>
      </c>
      <c r="C22" s="2">
        <v>3192</v>
      </c>
      <c r="D22" s="2">
        <v>3177</v>
      </c>
      <c r="E22" s="2">
        <v>2000</v>
      </c>
      <c r="F22" s="2">
        <v>12000</v>
      </c>
      <c r="G22" s="2">
        <v>10000</v>
      </c>
      <c r="H22" s="2">
        <v>3500</v>
      </c>
    </row>
    <row r="23" spans="1:10" x14ac:dyDescent="0.25">
      <c r="A23" s="1"/>
      <c r="B23" t="s">
        <v>16</v>
      </c>
      <c r="C23" s="2">
        <v>2049</v>
      </c>
      <c r="D23" s="2">
        <v>575</v>
      </c>
      <c r="E23" s="2">
        <v>1000</v>
      </c>
      <c r="F23" s="2">
        <v>2000</v>
      </c>
      <c r="G23" s="2">
        <v>2200</v>
      </c>
      <c r="H23" s="2">
        <v>2000</v>
      </c>
    </row>
    <row r="24" spans="1:10" x14ac:dyDescent="0.25">
      <c r="A24" s="1"/>
      <c r="B24" t="s">
        <v>43</v>
      </c>
      <c r="C24" s="2">
        <v>150060</v>
      </c>
      <c r="D24" s="2">
        <v>125571</v>
      </c>
      <c r="E24" s="2">
        <v>120000</v>
      </c>
      <c r="F24" s="2">
        <v>120000</v>
      </c>
      <c r="G24" s="2">
        <v>162000</v>
      </c>
      <c r="H24" s="2">
        <v>170000</v>
      </c>
      <c r="J24" s="2"/>
    </row>
    <row r="25" spans="1:10" x14ac:dyDescent="0.25">
      <c r="A25" s="1"/>
      <c r="B25" t="s">
        <v>17</v>
      </c>
      <c r="C25" s="2">
        <v>20101</v>
      </c>
      <c r="D25" s="2">
        <v>30398</v>
      </c>
      <c r="E25" s="2">
        <v>25000</v>
      </c>
      <c r="F25" s="2">
        <v>20000</v>
      </c>
      <c r="G25" s="2">
        <v>17000</v>
      </c>
      <c r="H25" s="2">
        <v>25000</v>
      </c>
    </row>
    <row r="26" spans="1:10" x14ac:dyDescent="0.25">
      <c r="A26" s="1"/>
      <c r="B26" t="s">
        <v>272</v>
      </c>
      <c r="C26" s="2">
        <v>0</v>
      </c>
      <c r="D26" s="2">
        <v>376475</v>
      </c>
      <c r="E26" s="2">
        <v>0</v>
      </c>
      <c r="F26" s="2">
        <v>230000</v>
      </c>
      <c r="G26" s="2">
        <v>115000</v>
      </c>
      <c r="H26" s="2">
        <v>350000</v>
      </c>
    </row>
    <row r="27" spans="1:10" x14ac:dyDescent="0.25">
      <c r="A27" s="1"/>
      <c r="B27" t="s">
        <v>60</v>
      </c>
      <c r="C27" s="2">
        <v>0</v>
      </c>
      <c r="D27" s="2">
        <v>18109</v>
      </c>
      <c r="E27" s="2">
        <v>2000</v>
      </c>
      <c r="F27" s="2">
        <v>2000</v>
      </c>
      <c r="G27" s="2">
        <v>5500</v>
      </c>
      <c r="H27" s="2">
        <v>5000</v>
      </c>
    </row>
    <row r="28" spans="1:10" x14ac:dyDescent="0.25">
      <c r="A28" s="1"/>
      <c r="B28" t="s">
        <v>18</v>
      </c>
      <c r="C28" s="2">
        <v>30504</v>
      </c>
      <c r="D28" s="2">
        <v>34056</v>
      </c>
      <c r="E28" s="2">
        <v>35000</v>
      </c>
      <c r="F28" s="2">
        <v>30000</v>
      </c>
      <c r="G28" s="2">
        <v>20000</v>
      </c>
      <c r="H28" s="2">
        <v>35000</v>
      </c>
    </row>
    <row r="29" spans="1:10" x14ac:dyDescent="0.25">
      <c r="A29" s="1"/>
      <c r="B29" t="s">
        <v>19</v>
      </c>
      <c r="C29" s="2">
        <v>34786</v>
      </c>
      <c r="D29" s="2">
        <v>55996</v>
      </c>
      <c r="E29" s="2">
        <v>50000</v>
      </c>
      <c r="F29" s="2">
        <v>52500</v>
      </c>
      <c r="G29" s="2">
        <v>58000</v>
      </c>
      <c r="H29" s="2">
        <v>60000</v>
      </c>
    </row>
    <row r="30" spans="1:10" x14ac:dyDescent="0.25">
      <c r="A30" s="1"/>
      <c r="B30" t="s">
        <v>20</v>
      </c>
      <c r="C30" s="2">
        <v>0</v>
      </c>
      <c r="D30" s="2">
        <v>0</v>
      </c>
      <c r="E30" s="2">
        <v>500</v>
      </c>
      <c r="F30" s="2">
        <v>500</v>
      </c>
      <c r="G30" s="2">
        <v>0</v>
      </c>
      <c r="H30" s="2">
        <v>500</v>
      </c>
    </row>
    <row r="31" spans="1:10" x14ac:dyDescent="0.25">
      <c r="A31" s="1"/>
      <c r="B31" t="s">
        <v>21</v>
      </c>
      <c r="C31" s="2">
        <v>4884</v>
      </c>
      <c r="D31" s="2">
        <v>5157</v>
      </c>
      <c r="E31" s="2">
        <v>5100</v>
      </c>
      <c r="F31" s="2">
        <v>5300</v>
      </c>
      <c r="G31" s="2">
        <v>5300</v>
      </c>
      <c r="H31" s="2">
        <v>5300</v>
      </c>
    </row>
    <row r="32" spans="1:10" x14ac:dyDescent="0.25">
      <c r="A32" s="1"/>
      <c r="B32" t="s">
        <v>22</v>
      </c>
      <c r="C32" s="2">
        <v>11250</v>
      </c>
      <c r="D32" s="2">
        <v>15313</v>
      </c>
      <c r="E32" s="2">
        <v>30000</v>
      </c>
      <c r="F32" s="2">
        <v>36000</v>
      </c>
      <c r="G32" s="2">
        <v>36000</v>
      </c>
      <c r="H32" s="2">
        <v>36000</v>
      </c>
      <c r="J32" s="2"/>
    </row>
    <row r="33" spans="1:8" x14ac:dyDescent="0.25">
      <c r="A33" s="1"/>
      <c r="B33" t="s">
        <v>40</v>
      </c>
      <c r="C33" s="2">
        <v>2666</v>
      </c>
      <c r="D33" s="2">
        <v>16095</v>
      </c>
      <c r="E33" s="2">
        <v>40000</v>
      </c>
      <c r="F33" s="2">
        <v>40000</v>
      </c>
      <c r="G33" s="2">
        <v>40000</v>
      </c>
      <c r="H33" s="2">
        <v>40000</v>
      </c>
    </row>
    <row r="34" spans="1:8" x14ac:dyDescent="0.25">
      <c r="A34" s="1"/>
      <c r="B34" t="s">
        <v>44</v>
      </c>
      <c r="C34" s="2">
        <v>3480</v>
      </c>
      <c r="D34" s="2">
        <v>32889</v>
      </c>
      <c r="E34" s="2">
        <v>70000</v>
      </c>
      <c r="F34" s="2">
        <v>70000</v>
      </c>
      <c r="G34" s="2">
        <v>70000</v>
      </c>
      <c r="H34" s="2">
        <v>70000</v>
      </c>
    </row>
    <row r="35" spans="1:8" x14ac:dyDescent="0.25">
      <c r="A35" s="1"/>
      <c r="B35" t="s">
        <v>61</v>
      </c>
      <c r="C35" s="2">
        <v>461</v>
      </c>
      <c r="D35" s="2">
        <v>346</v>
      </c>
      <c r="E35" s="2">
        <v>500</v>
      </c>
      <c r="F35" s="2">
        <v>400</v>
      </c>
      <c r="G35" s="2">
        <v>500</v>
      </c>
      <c r="H35" s="2">
        <v>500</v>
      </c>
    </row>
    <row r="36" spans="1:8" x14ac:dyDescent="0.25">
      <c r="A36" s="1"/>
      <c r="B36" t="s">
        <v>23</v>
      </c>
      <c r="C36" s="2">
        <v>550</v>
      </c>
      <c r="D36" s="2">
        <v>642</v>
      </c>
      <c r="E36" s="2">
        <v>600</v>
      </c>
      <c r="F36" s="2">
        <v>400</v>
      </c>
      <c r="G36" s="2">
        <v>400</v>
      </c>
      <c r="H36" s="2">
        <v>600</v>
      </c>
    </row>
    <row r="37" spans="1:8" x14ac:dyDescent="0.25">
      <c r="A37" s="1"/>
      <c r="B37" t="s">
        <v>41</v>
      </c>
      <c r="C37" s="2">
        <v>2132</v>
      </c>
      <c r="D37" s="2">
        <v>1670</v>
      </c>
      <c r="E37" s="2">
        <v>1000</v>
      </c>
      <c r="F37" s="2">
        <v>60000</v>
      </c>
      <c r="G37" s="2">
        <v>55000</v>
      </c>
      <c r="H37" s="2">
        <v>3000</v>
      </c>
    </row>
    <row r="38" spans="1:8" x14ac:dyDescent="0.25">
      <c r="A38" s="1"/>
      <c r="B38" t="s">
        <v>24</v>
      </c>
      <c r="C38" s="2">
        <v>5538</v>
      </c>
      <c r="D38" s="2">
        <v>4671</v>
      </c>
      <c r="E38" s="2">
        <v>4000</v>
      </c>
      <c r="F38" s="2">
        <v>4000</v>
      </c>
      <c r="G38" s="2">
        <v>6000</v>
      </c>
      <c r="H38" s="2">
        <v>7600</v>
      </c>
    </row>
    <row r="39" spans="1:8" x14ac:dyDescent="0.25">
      <c r="A39" s="1"/>
      <c r="B39" t="s">
        <v>392</v>
      </c>
      <c r="C39" s="2">
        <v>2049</v>
      </c>
      <c r="D39" s="2">
        <v>1213</v>
      </c>
      <c r="E39" s="2">
        <v>1200</v>
      </c>
      <c r="F39" s="2">
        <v>10000</v>
      </c>
      <c r="G39" s="2">
        <v>7000</v>
      </c>
      <c r="H39" s="2">
        <v>7000</v>
      </c>
    </row>
    <row r="40" spans="1:8" x14ac:dyDescent="0.25">
      <c r="A40" s="1"/>
      <c r="B40" t="s">
        <v>25</v>
      </c>
      <c r="C40" s="2">
        <v>459</v>
      </c>
      <c r="D40" s="2">
        <v>384</v>
      </c>
      <c r="E40" s="2">
        <v>500</v>
      </c>
      <c r="F40" s="2">
        <v>500</v>
      </c>
      <c r="G40" s="2">
        <v>550</v>
      </c>
      <c r="H40" s="2">
        <v>600</v>
      </c>
    </row>
    <row r="41" spans="1:8" x14ac:dyDescent="0.25">
      <c r="A41" s="1"/>
      <c r="B41" t="s">
        <v>273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12500</v>
      </c>
    </row>
    <row r="42" spans="1:8" x14ac:dyDescent="0.25">
      <c r="A42" s="1"/>
      <c r="B42" t="s">
        <v>26</v>
      </c>
      <c r="C42" s="2">
        <v>0</v>
      </c>
      <c r="D42" s="2">
        <v>1251</v>
      </c>
      <c r="E42" s="2">
        <v>1000</v>
      </c>
      <c r="F42" s="2">
        <v>4000</v>
      </c>
      <c r="G42" s="2">
        <v>3700</v>
      </c>
      <c r="H42" s="2">
        <v>4000</v>
      </c>
    </row>
    <row r="43" spans="1:8" x14ac:dyDescent="0.25">
      <c r="A43" s="1"/>
      <c r="B43" t="s">
        <v>27</v>
      </c>
      <c r="C43" s="2">
        <v>13936</v>
      </c>
      <c r="D43" s="2">
        <v>14354</v>
      </c>
      <c r="E43" s="2">
        <v>14500</v>
      </c>
      <c r="F43" s="2">
        <v>15000</v>
      </c>
      <c r="G43" s="2">
        <v>14785</v>
      </c>
      <c r="H43" s="2">
        <v>15300</v>
      </c>
    </row>
    <row r="44" spans="1:8" x14ac:dyDescent="0.25">
      <c r="A44" s="1"/>
      <c r="B44" t="s">
        <v>28</v>
      </c>
      <c r="C44" s="2">
        <v>20286</v>
      </c>
      <c r="D44" s="2">
        <v>23596</v>
      </c>
      <c r="E44" s="2">
        <v>24000</v>
      </c>
      <c r="F44" s="2">
        <v>33900</v>
      </c>
      <c r="G44" s="2">
        <v>43550</v>
      </c>
      <c r="H44" s="2">
        <v>94050</v>
      </c>
    </row>
    <row r="45" spans="1:8" x14ac:dyDescent="0.25">
      <c r="A45" s="1"/>
      <c r="B45" s="39" t="s">
        <v>388</v>
      </c>
      <c r="C45" s="2">
        <v>3844</v>
      </c>
      <c r="D45" s="2">
        <v>2252</v>
      </c>
      <c r="E45" s="2">
        <v>3000</v>
      </c>
      <c r="F45" s="2">
        <v>2000</v>
      </c>
      <c r="G45" s="2">
        <v>2500</v>
      </c>
      <c r="H45" s="2">
        <v>2500</v>
      </c>
    </row>
    <row r="46" spans="1:8" x14ac:dyDescent="0.25">
      <c r="A46" s="1"/>
      <c r="B46" t="s">
        <v>29</v>
      </c>
      <c r="C46" s="2">
        <v>8704</v>
      </c>
      <c r="D46" s="2">
        <v>11868</v>
      </c>
      <c r="E46" s="2">
        <v>7500</v>
      </c>
      <c r="F46" s="2">
        <v>9000</v>
      </c>
      <c r="G46" s="2">
        <v>11500</v>
      </c>
      <c r="H46" s="2">
        <v>11500</v>
      </c>
    </row>
    <row r="47" spans="1:8" x14ac:dyDescent="0.25">
      <c r="A47" s="1"/>
      <c r="B47" t="s">
        <v>30</v>
      </c>
      <c r="C47" s="2">
        <v>936</v>
      </c>
      <c r="D47" s="2">
        <v>964</v>
      </c>
      <c r="E47" s="2">
        <v>993</v>
      </c>
      <c r="F47" s="2">
        <v>993</v>
      </c>
      <c r="G47" s="2">
        <v>993</v>
      </c>
      <c r="H47" s="2">
        <v>1023</v>
      </c>
    </row>
    <row r="48" spans="1:8" x14ac:dyDescent="0.25">
      <c r="A48" s="1"/>
      <c r="B48" t="s">
        <v>31</v>
      </c>
      <c r="C48" s="2">
        <v>12014</v>
      </c>
      <c r="D48" s="2">
        <v>13219</v>
      </c>
      <c r="E48" s="2">
        <v>12000</v>
      </c>
      <c r="F48" s="2">
        <v>17000</v>
      </c>
      <c r="G48" s="2">
        <v>17000</v>
      </c>
      <c r="H48" s="2">
        <v>17000</v>
      </c>
    </row>
    <row r="49" spans="1:9" x14ac:dyDescent="0.25">
      <c r="A49" s="1"/>
      <c r="B49" t="s">
        <v>32</v>
      </c>
      <c r="C49" s="2">
        <v>2710</v>
      </c>
      <c r="D49" s="2">
        <v>4330</v>
      </c>
      <c r="E49" s="2">
        <v>4200</v>
      </c>
      <c r="F49" s="2">
        <v>4200</v>
      </c>
      <c r="G49" s="2">
        <v>4500</v>
      </c>
      <c r="H49" s="2">
        <v>4500</v>
      </c>
    </row>
    <row r="50" spans="1:9" x14ac:dyDescent="0.25">
      <c r="A50" s="6">
        <v>1</v>
      </c>
      <c r="B50" t="s">
        <v>33</v>
      </c>
      <c r="C50" s="2">
        <v>35746</v>
      </c>
      <c r="D50" s="2">
        <v>69800</v>
      </c>
      <c r="E50" s="2">
        <v>50000</v>
      </c>
      <c r="F50" s="2">
        <v>40000</v>
      </c>
      <c r="G50" s="2">
        <v>48000</v>
      </c>
      <c r="H50" s="2">
        <v>45000</v>
      </c>
    </row>
    <row r="51" spans="1:9" x14ac:dyDescent="0.25">
      <c r="A51" s="6">
        <v>2</v>
      </c>
      <c r="B51" t="s">
        <v>36</v>
      </c>
      <c r="C51" s="2">
        <v>614683</v>
      </c>
      <c r="D51" s="2">
        <v>565596</v>
      </c>
      <c r="E51" s="2">
        <v>651603</v>
      </c>
      <c r="F51" s="2">
        <v>654767</v>
      </c>
      <c r="G51" s="2">
        <v>638828</v>
      </c>
      <c r="H51" s="2">
        <v>624457</v>
      </c>
    </row>
    <row r="52" spans="1:9" x14ac:dyDescent="0.25">
      <c r="C52" s="2"/>
      <c r="D52" s="2"/>
      <c r="E52" s="2"/>
      <c r="F52" s="2"/>
    </row>
    <row r="53" spans="1:9" ht="15.75" thickBot="1" x14ac:dyDescent="0.3">
      <c r="B53" s="7" t="s">
        <v>39</v>
      </c>
      <c r="C53" s="27">
        <f>SUM(C15:C51)</f>
        <v>1019958</v>
      </c>
      <c r="D53" s="27">
        <f>SUM(D15:D51)</f>
        <v>1469690</v>
      </c>
      <c r="E53" s="27">
        <f t="shared" ref="E53:H53" si="1">SUM(E15:E51)</f>
        <v>1198946</v>
      </c>
      <c r="F53" s="27">
        <f t="shared" si="1"/>
        <v>1519310</v>
      </c>
      <c r="G53" s="27">
        <f t="shared" si="1"/>
        <v>1432851</v>
      </c>
      <c r="H53" s="27">
        <f t="shared" si="1"/>
        <v>1707680</v>
      </c>
    </row>
    <row r="54" spans="1:9" ht="15.75" thickTop="1" x14ac:dyDescent="0.25">
      <c r="B54" s="4"/>
      <c r="C54" s="5"/>
      <c r="D54" s="5"/>
      <c r="E54" s="5"/>
      <c r="F54" s="2"/>
    </row>
    <row r="55" spans="1:9" ht="14.25" customHeight="1" thickBot="1" x14ac:dyDescent="0.3">
      <c r="B55" s="11" t="s">
        <v>241</v>
      </c>
      <c r="C55" s="27">
        <f>C12-C53</f>
        <v>-354387</v>
      </c>
      <c r="D55" s="27">
        <f>D12-D53</f>
        <v>-604008</v>
      </c>
      <c r="E55" s="27">
        <f t="shared" ref="E55:H55" si="2">E12-E53</f>
        <v>-337046</v>
      </c>
      <c r="F55" s="27">
        <f t="shared" si="2"/>
        <v>-484722</v>
      </c>
      <c r="G55" s="27">
        <f t="shared" si="2"/>
        <v>-397763</v>
      </c>
      <c r="H55" s="27">
        <f t="shared" si="2"/>
        <v>-503780</v>
      </c>
    </row>
    <row r="56" spans="1:9" ht="15.75" thickTop="1" x14ac:dyDescent="0.25">
      <c r="C56" s="2"/>
      <c r="D56" s="2"/>
      <c r="E56" s="2"/>
      <c r="F56" s="2"/>
    </row>
    <row r="57" spans="1:9" x14ac:dyDescent="0.25">
      <c r="B57" s="4" t="s">
        <v>57</v>
      </c>
      <c r="C57" s="2"/>
      <c r="D57" s="2"/>
      <c r="E57" s="2"/>
      <c r="F57" s="2"/>
    </row>
    <row r="58" spans="1:9" x14ac:dyDescent="0.25">
      <c r="A58">
        <v>3</v>
      </c>
      <c r="B58" t="s">
        <v>69</v>
      </c>
      <c r="C58" s="2">
        <v>0</v>
      </c>
      <c r="D58" s="2">
        <v>33000</v>
      </c>
      <c r="E58" s="2">
        <v>0</v>
      </c>
      <c r="F58" s="2">
        <v>0</v>
      </c>
      <c r="G58" s="2">
        <v>16500</v>
      </c>
      <c r="H58" s="2">
        <v>0</v>
      </c>
    </row>
    <row r="59" spans="1:9" x14ac:dyDescent="0.25">
      <c r="A59">
        <v>4</v>
      </c>
      <c r="B59" t="s">
        <v>70</v>
      </c>
      <c r="C59" s="2">
        <v>0</v>
      </c>
      <c r="D59" s="2">
        <v>148729</v>
      </c>
      <c r="E59" s="2">
        <v>175000</v>
      </c>
      <c r="F59" s="2">
        <v>169000</v>
      </c>
      <c r="G59" s="2">
        <v>169000</v>
      </c>
      <c r="H59" s="2">
        <v>150000</v>
      </c>
    </row>
    <row r="60" spans="1:9" x14ac:dyDescent="0.25">
      <c r="A60">
        <v>5</v>
      </c>
      <c r="B60" t="s">
        <v>226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</row>
    <row r="61" spans="1:9" x14ac:dyDescent="0.25">
      <c r="A61">
        <v>6</v>
      </c>
      <c r="B61" t="s">
        <v>222</v>
      </c>
      <c r="C61" s="2">
        <v>66399</v>
      </c>
      <c r="D61" s="2">
        <v>67972</v>
      </c>
      <c r="E61" s="2">
        <v>69820</v>
      </c>
      <c r="F61" s="2">
        <v>70513</v>
      </c>
      <c r="G61" s="2">
        <v>70513</v>
      </c>
      <c r="H61" s="2">
        <v>73946</v>
      </c>
      <c r="I61" s="30"/>
    </row>
    <row r="62" spans="1:9" x14ac:dyDescent="0.25">
      <c r="A62">
        <v>7</v>
      </c>
      <c r="B62" t="s">
        <v>193</v>
      </c>
      <c r="C62" s="2">
        <v>43415</v>
      </c>
      <c r="D62" s="2">
        <v>44443</v>
      </c>
      <c r="E62" s="2">
        <v>45651</v>
      </c>
      <c r="F62" s="2">
        <v>46105</v>
      </c>
      <c r="G62" s="2">
        <v>46105</v>
      </c>
      <c r="H62" s="2">
        <v>48349</v>
      </c>
      <c r="I62" s="30"/>
    </row>
    <row r="63" spans="1:9" x14ac:dyDescent="0.25">
      <c r="B63" t="s">
        <v>244</v>
      </c>
      <c r="C63" s="2">
        <v>192065</v>
      </c>
      <c r="D63" s="2">
        <v>215777</v>
      </c>
      <c r="E63" s="2">
        <v>209408</v>
      </c>
      <c r="F63" s="2">
        <v>209408</v>
      </c>
      <c r="G63" s="2">
        <v>209408</v>
      </c>
      <c r="H63" s="2">
        <v>213880</v>
      </c>
      <c r="I63" s="30"/>
    </row>
    <row r="64" spans="1:9" x14ac:dyDescent="0.25">
      <c r="B64" s="10" t="s">
        <v>73</v>
      </c>
      <c r="C64" s="38">
        <f>SUM(C58:C63)</f>
        <v>301879</v>
      </c>
      <c r="D64" s="38">
        <f>SUM(D58:D63)</f>
        <v>509921</v>
      </c>
      <c r="E64" s="38">
        <f>SUM(E58:E63)</f>
        <v>499879</v>
      </c>
      <c r="F64" s="38">
        <f>SUM(F58:F63)</f>
        <v>495026</v>
      </c>
      <c r="G64" s="38">
        <f t="shared" ref="G64:H64" si="3">SUM(G58:G63)</f>
        <v>511526</v>
      </c>
      <c r="H64" s="38">
        <f t="shared" si="3"/>
        <v>486175</v>
      </c>
    </row>
    <row r="65" spans="2:8" x14ac:dyDescent="0.25">
      <c r="C65" s="2"/>
      <c r="D65" s="2"/>
      <c r="E65" s="2"/>
      <c r="F65" s="2"/>
    </row>
    <row r="66" spans="2:8" ht="15.75" thickBot="1" x14ac:dyDescent="0.3">
      <c r="B66" s="7" t="s">
        <v>58</v>
      </c>
      <c r="C66" s="27">
        <f>C55+C64</f>
        <v>-52508</v>
      </c>
      <c r="D66" s="27">
        <f>D55+D64</f>
        <v>-94087</v>
      </c>
      <c r="E66" s="27">
        <f t="shared" ref="E66:H66" si="4">E55+E64</f>
        <v>162833</v>
      </c>
      <c r="F66" s="27">
        <f t="shared" si="4"/>
        <v>10304</v>
      </c>
      <c r="G66" s="27">
        <f t="shared" si="4"/>
        <v>113763</v>
      </c>
      <c r="H66" s="27">
        <f t="shared" si="4"/>
        <v>-17605</v>
      </c>
    </row>
    <row r="67" spans="2:8" ht="15.75" thickTop="1" x14ac:dyDescent="0.25"/>
  </sheetData>
  <pageMargins left="0.27" right="0.27" top="0.64" bottom="0.37" header="0.19" footer="0.24"/>
  <pageSetup orientation="portrait" horizontalDpi="4294967293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0"/>
  <sheetViews>
    <sheetView topLeftCell="A4" workbookViewId="0">
      <selection activeCell="D14" sqref="D14"/>
    </sheetView>
  </sheetViews>
  <sheetFormatPr defaultRowHeight="15" x14ac:dyDescent="0.25"/>
  <cols>
    <col min="1" max="1" width="53" customWidth="1"/>
    <col min="2" max="7" width="13.7109375" customWidth="1"/>
  </cols>
  <sheetData>
    <row r="1" spans="1:7" x14ac:dyDescent="0.25">
      <c r="A1" s="4" t="s">
        <v>113</v>
      </c>
      <c r="G1" s="4" t="s">
        <v>149</v>
      </c>
    </row>
    <row r="2" spans="1:7" x14ac:dyDescent="0.25">
      <c r="A2" s="4" t="s">
        <v>78</v>
      </c>
    </row>
    <row r="3" spans="1:7" x14ac:dyDescent="0.25">
      <c r="A3" s="4" t="s">
        <v>343</v>
      </c>
      <c r="B3" s="88"/>
      <c r="C3" s="88"/>
      <c r="D3" s="88"/>
      <c r="E3" s="88"/>
      <c r="F3" s="88"/>
      <c r="G3" s="88"/>
    </row>
    <row r="4" spans="1:7" ht="75" x14ac:dyDescent="0.25">
      <c r="B4" s="66" t="s">
        <v>291</v>
      </c>
      <c r="C4" s="66" t="s">
        <v>312</v>
      </c>
      <c r="D4" s="66" t="s">
        <v>375</v>
      </c>
      <c r="E4" s="66" t="s">
        <v>314</v>
      </c>
      <c r="F4" s="66" t="s">
        <v>315</v>
      </c>
      <c r="G4" s="67" t="s">
        <v>105</v>
      </c>
    </row>
    <row r="5" spans="1:7" x14ac:dyDescent="0.25">
      <c r="A5" s="4" t="s">
        <v>79</v>
      </c>
      <c r="B5" s="6" t="s">
        <v>270</v>
      </c>
      <c r="C5" s="6" t="s">
        <v>313</v>
      </c>
      <c r="D5" s="6" t="s">
        <v>376</v>
      </c>
      <c r="E5" s="6" t="s">
        <v>313</v>
      </c>
      <c r="F5" s="6" t="s">
        <v>316</v>
      </c>
    </row>
    <row r="6" spans="1:7" x14ac:dyDescent="0.25">
      <c r="A6" t="s">
        <v>344</v>
      </c>
      <c r="B6" s="2">
        <v>510000</v>
      </c>
      <c r="C6" s="2"/>
      <c r="D6" s="2"/>
      <c r="E6" s="2"/>
      <c r="F6" s="2"/>
      <c r="G6" s="2">
        <f>SUM(B6:F6)</f>
        <v>510000</v>
      </c>
    </row>
    <row r="7" spans="1:7" x14ac:dyDescent="0.25">
      <c r="A7" s="4" t="s">
        <v>377</v>
      </c>
      <c r="B7" s="2"/>
      <c r="C7" s="2"/>
      <c r="D7" s="2">
        <v>176000</v>
      </c>
      <c r="E7" s="2"/>
      <c r="F7" s="2"/>
      <c r="G7" s="2">
        <f>D7</f>
        <v>176000</v>
      </c>
    </row>
    <row r="8" spans="1:7" x14ac:dyDescent="0.25">
      <c r="A8" t="s">
        <v>224</v>
      </c>
      <c r="B8" s="2">
        <v>0</v>
      </c>
      <c r="C8" s="2">
        <v>100000</v>
      </c>
      <c r="D8" s="2"/>
      <c r="E8" s="2">
        <v>200000</v>
      </c>
      <c r="F8" s="2">
        <v>300000</v>
      </c>
      <c r="G8" s="2">
        <f>SUM(B8:F8)</f>
        <v>600000</v>
      </c>
    </row>
    <row r="9" spans="1:7" x14ac:dyDescent="0.25">
      <c r="A9" t="s">
        <v>225</v>
      </c>
      <c r="B9" s="2">
        <v>170000</v>
      </c>
      <c r="C9" s="2">
        <v>0</v>
      </c>
      <c r="D9" s="2">
        <v>44000</v>
      </c>
      <c r="E9" s="2">
        <v>0</v>
      </c>
      <c r="F9" s="2">
        <v>30000</v>
      </c>
      <c r="G9" s="2">
        <f>SUM(B9:F9)</f>
        <v>244000</v>
      </c>
    </row>
    <row r="10" spans="1:7" s="4" customFormat="1" ht="15.75" thickBot="1" x14ac:dyDescent="0.3">
      <c r="A10" s="40" t="s">
        <v>111</v>
      </c>
      <c r="B10" s="27">
        <f>SUM(B6:B9)</f>
        <v>680000</v>
      </c>
      <c r="C10" s="27">
        <f t="shared" ref="C10:G10" si="0">SUM(C6:C9)</f>
        <v>100000</v>
      </c>
      <c r="D10" s="27">
        <f t="shared" si="0"/>
        <v>220000</v>
      </c>
      <c r="E10" s="27">
        <f t="shared" si="0"/>
        <v>200000</v>
      </c>
      <c r="F10" s="27">
        <f t="shared" si="0"/>
        <v>330000</v>
      </c>
      <c r="G10" s="27">
        <f t="shared" si="0"/>
        <v>1530000</v>
      </c>
    </row>
    <row r="11" spans="1:7" ht="15.75" thickTop="1" x14ac:dyDescent="0.25">
      <c r="C11" s="2"/>
      <c r="D11" s="2"/>
      <c r="E11" s="2"/>
      <c r="F11" s="2"/>
    </row>
    <row r="12" spans="1:7" x14ac:dyDescent="0.25">
      <c r="C12" s="2"/>
      <c r="D12" s="2"/>
      <c r="E12" s="2"/>
      <c r="F12" s="2"/>
    </row>
    <row r="13" spans="1:7" x14ac:dyDescent="0.25">
      <c r="A13" s="4" t="s">
        <v>7</v>
      </c>
      <c r="C13" s="2"/>
      <c r="D13" s="2"/>
      <c r="E13" s="2"/>
      <c r="F13" s="2"/>
    </row>
    <row r="14" spans="1:7" x14ac:dyDescent="0.25">
      <c r="A14" t="s">
        <v>89</v>
      </c>
      <c r="B14" s="2">
        <v>25000</v>
      </c>
      <c r="C14" s="2">
        <v>5000</v>
      </c>
      <c r="D14" s="2"/>
      <c r="E14" s="2">
        <v>0</v>
      </c>
      <c r="F14" s="2">
        <v>120000</v>
      </c>
      <c r="G14" s="2">
        <f>SUM(B14:F14)</f>
        <v>150000</v>
      </c>
    </row>
    <row r="15" spans="1:7" x14ac:dyDescent="0.25">
      <c r="A15" t="s">
        <v>223</v>
      </c>
      <c r="B15" s="2">
        <v>40000</v>
      </c>
      <c r="C15" s="2">
        <v>5000</v>
      </c>
      <c r="D15" s="2">
        <v>20000</v>
      </c>
      <c r="E15" s="2">
        <v>10000</v>
      </c>
      <c r="F15" s="2">
        <v>120000</v>
      </c>
      <c r="G15" s="2">
        <f t="shared" ref="G15:G19" si="1">SUM(B15:F15)</f>
        <v>195000</v>
      </c>
    </row>
    <row r="16" spans="1:7" x14ac:dyDescent="0.25">
      <c r="A16" t="s">
        <v>299</v>
      </c>
      <c r="B16" s="2">
        <v>25000</v>
      </c>
      <c r="C16" s="2">
        <v>5000</v>
      </c>
      <c r="D16" s="2">
        <v>10000</v>
      </c>
      <c r="E16" s="2">
        <v>0</v>
      </c>
      <c r="F16" s="2">
        <v>30000</v>
      </c>
      <c r="G16" s="2">
        <f t="shared" si="1"/>
        <v>70000</v>
      </c>
    </row>
    <row r="17" spans="1:7" x14ac:dyDescent="0.25">
      <c r="A17" t="s">
        <v>104</v>
      </c>
      <c r="B17" s="2">
        <v>10000</v>
      </c>
      <c r="C17" s="2"/>
      <c r="D17" s="2"/>
      <c r="E17" s="2">
        <v>5000</v>
      </c>
      <c r="F17" s="2">
        <v>10000</v>
      </c>
      <c r="G17" s="2">
        <f t="shared" si="1"/>
        <v>25000</v>
      </c>
    </row>
    <row r="18" spans="1:7" x14ac:dyDescent="0.25">
      <c r="A18" t="s">
        <v>107</v>
      </c>
      <c r="B18" s="2">
        <v>510000</v>
      </c>
      <c r="C18" s="2"/>
      <c r="D18" s="2">
        <v>190000</v>
      </c>
      <c r="E18" s="2">
        <v>0</v>
      </c>
      <c r="F18" s="2">
        <v>30000</v>
      </c>
      <c r="G18" s="2">
        <f t="shared" si="1"/>
        <v>730000</v>
      </c>
    </row>
    <row r="19" spans="1:7" x14ac:dyDescent="0.25">
      <c r="A19" t="s">
        <v>103</v>
      </c>
      <c r="B19" s="2">
        <v>50000</v>
      </c>
      <c r="C19" s="2">
        <v>75000</v>
      </c>
      <c r="D19" s="2"/>
      <c r="E19" s="2">
        <v>175000</v>
      </c>
      <c r="F19" s="2">
        <v>0</v>
      </c>
      <c r="G19" s="2">
        <f t="shared" si="1"/>
        <v>300000</v>
      </c>
    </row>
    <row r="20" spans="1:7" ht="15.75" thickBot="1" x14ac:dyDescent="0.3">
      <c r="A20" s="11" t="s">
        <v>108</v>
      </c>
      <c r="B20" s="27">
        <f>SUM(B14:B19)</f>
        <v>660000</v>
      </c>
      <c r="C20" s="27">
        <f>SUM(C14:C19)</f>
        <v>90000</v>
      </c>
      <c r="D20" s="27">
        <f>SUM(D14:D19)</f>
        <v>220000</v>
      </c>
      <c r="E20" s="27">
        <f t="shared" ref="E20:F20" si="2">SUM(E14:E19)</f>
        <v>190000</v>
      </c>
      <c r="F20" s="27">
        <f t="shared" si="2"/>
        <v>310000</v>
      </c>
      <c r="G20" s="27">
        <f>SUM(B20:F20)</f>
        <v>1470000</v>
      </c>
    </row>
    <row r="21" spans="1:7" ht="15.75" thickTop="1" x14ac:dyDescent="0.25">
      <c r="B21" s="2"/>
      <c r="C21" s="45"/>
      <c r="D21" s="45"/>
      <c r="E21" s="45"/>
      <c r="F21" s="45"/>
    </row>
    <row r="22" spans="1:7" x14ac:dyDescent="0.25">
      <c r="A22" t="s">
        <v>109</v>
      </c>
      <c r="B22" s="2">
        <v>10000</v>
      </c>
      <c r="C22" s="2">
        <v>5000</v>
      </c>
      <c r="D22" s="2"/>
      <c r="E22" s="2">
        <v>5000</v>
      </c>
      <c r="F22" s="2">
        <v>10000</v>
      </c>
      <c r="G22" s="2">
        <f>SUM(B22:F22)</f>
        <v>30000</v>
      </c>
    </row>
    <row r="23" spans="1:7" x14ac:dyDescent="0.25">
      <c r="A23" t="s">
        <v>106</v>
      </c>
      <c r="B23" s="2">
        <v>10000</v>
      </c>
      <c r="C23" s="2">
        <v>5000</v>
      </c>
      <c r="D23" s="2"/>
      <c r="E23" s="2">
        <v>5000</v>
      </c>
      <c r="F23" s="2">
        <v>10000</v>
      </c>
      <c r="G23" s="48">
        <f>SUM(B23:F23)</f>
        <v>30000</v>
      </c>
    </row>
    <row r="24" spans="1:7" x14ac:dyDescent="0.25">
      <c r="A24" s="12" t="s">
        <v>110</v>
      </c>
      <c r="B24" s="41">
        <f t="shared" ref="B24:F24" si="3">SUM(B22:B23)</f>
        <v>20000</v>
      </c>
      <c r="C24" s="41">
        <f t="shared" si="3"/>
        <v>10000</v>
      </c>
      <c r="D24" s="41">
        <f t="shared" si="3"/>
        <v>0</v>
      </c>
      <c r="E24" s="41">
        <f t="shared" si="3"/>
        <v>10000</v>
      </c>
      <c r="F24" s="41">
        <f t="shared" si="3"/>
        <v>20000</v>
      </c>
      <c r="G24" s="38">
        <f>SUM(B24:F24)</f>
        <v>60000</v>
      </c>
    </row>
    <row r="25" spans="1:7" x14ac:dyDescent="0.25">
      <c r="C25" s="45"/>
      <c r="D25" s="45"/>
      <c r="E25" s="45"/>
      <c r="F25" s="45"/>
      <c r="G25" s="61"/>
    </row>
    <row r="26" spans="1:7" s="4" customFormat="1" ht="15.75" thickBot="1" x14ac:dyDescent="0.3">
      <c r="A26" s="40" t="s">
        <v>37</v>
      </c>
      <c r="B26" s="27">
        <f>B20+B24</f>
        <v>680000</v>
      </c>
      <c r="C26" s="27">
        <f>C20+C24</f>
        <v>100000</v>
      </c>
      <c r="D26" s="27">
        <f>D20+D24</f>
        <v>220000</v>
      </c>
      <c r="E26" s="27">
        <f t="shared" ref="E26:F26" si="4">E20+E24</f>
        <v>200000</v>
      </c>
      <c r="F26" s="27">
        <f t="shared" si="4"/>
        <v>330000</v>
      </c>
      <c r="G26" s="41">
        <f>SUM(B26:F26)</f>
        <v>1530000</v>
      </c>
    </row>
    <row r="27" spans="1:7" ht="15.75" thickTop="1" x14ac:dyDescent="0.25">
      <c r="C27" s="45"/>
      <c r="D27" s="45"/>
      <c r="E27" s="45"/>
      <c r="F27" s="45"/>
      <c r="G27" s="2"/>
    </row>
    <row r="28" spans="1:7" x14ac:dyDescent="0.25">
      <c r="C28" s="45"/>
      <c r="D28" s="45"/>
      <c r="E28" s="45"/>
      <c r="F28" s="45"/>
      <c r="G28" s="9"/>
    </row>
    <row r="29" spans="1:7" s="4" customFormat="1" ht="15.75" thickBot="1" x14ac:dyDescent="0.3">
      <c r="A29" s="42" t="s">
        <v>112</v>
      </c>
      <c r="B29" s="27">
        <f>B9</f>
        <v>170000</v>
      </c>
      <c r="C29" s="27">
        <f>C9</f>
        <v>0</v>
      </c>
      <c r="D29" s="27">
        <f>D9</f>
        <v>44000</v>
      </c>
      <c r="E29" s="27">
        <f t="shared" ref="E29:F29" si="5">E9</f>
        <v>0</v>
      </c>
      <c r="F29" s="27">
        <f t="shared" si="5"/>
        <v>30000</v>
      </c>
      <c r="G29" s="27">
        <f>SUM(B29:F29)</f>
        <v>244000</v>
      </c>
    </row>
    <row r="30" spans="1:7" ht="15.75" thickTop="1" x14ac:dyDescent="0.25">
      <c r="C30" s="45"/>
      <c r="D30" s="45"/>
      <c r="E30" s="45"/>
      <c r="F30" s="45"/>
    </row>
    <row r="31" spans="1:7" x14ac:dyDescent="0.25">
      <c r="A31" s="4" t="s">
        <v>345</v>
      </c>
      <c r="B31" s="5"/>
      <c r="C31" s="5"/>
      <c r="D31" s="5"/>
      <c r="E31" s="5"/>
      <c r="F31" s="5"/>
      <c r="G31" s="5">
        <v>162112</v>
      </c>
    </row>
    <row r="32" spans="1:7" ht="15" customHeight="1" x14ac:dyDescent="0.25">
      <c r="A32" s="87" t="s">
        <v>366</v>
      </c>
      <c r="B32" s="87"/>
      <c r="C32" s="87"/>
      <c r="D32" s="87"/>
      <c r="E32" s="87"/>
      <c r="F32" s="87"/>
      <c r="G32" s="87"/>
    </row>
    <row r="33" spans="1:12" x14ac:dyDescent="0.25">
      <c r="A33" s="4" t="s">
        <v>378</v>
      </c>
      <c r="B33" s="2"/>
      <c r="C33" s="2"/>
      <c r="D33" s="2"/>
      <c r="E33" s="2"/>
      <c r="F33" s="2"/>
      <c r="G33" s="5">
        <f>G29-G31</f>
        <v>81888</v>
      </c>
      <c r="H33" s="2"/>
      <c r="I33" s="2"/>
      <c r="J33" s="2"/>
      <c r="K33" s="2"/>
      <c r="L33" s="5"/>
    </row>
    <row r="40" spans="1:12" x14ac:dyDescent="0.25">
      <c r="B40" s="2"/>
      <c r="C40" s="2"/>
      <c r="D40" s="2"/>
      <c r="E40" s="2"/>
      <c r="F40" s="2"/>
    </row>
    <row r="41" spans="1:12" x14ac:dyDescent="0.25">
      <c r="B41" s="2"/>
      <c r="C41" s="2"/>
      <c r="D41" s="2"/>
      <c r="E41" s="2"/>
      <c r="F41" s="2"/>
    </row>
    <row r="42" spans="1:12" x14ac:dyDescent="0.25">
      <c r="B42" s="2"/>
      <c r="C42" s="2"/>
      <c r="D42" s="2"/>
      <c r="E42" s="2"/>
      <c r="F42" s="2"/>
    </row>
    <row r="43" spans="1:12" x14ac:dyDescent="0.25">
      <c r="B43" s="2"/>
      <c r="C43" s="2"/>
      <c r="D43" s="2"/>
      <c r="E43" s="2"/>
      <c r="F43" s="2"/>
    </row>
    <row r="44" spans="1:12" x14ac:dyDescent="0.25">
      <c r="B44" s="2"/>
      <c r="C44" s="2"/>
      <c r="D44" s="2"/>
      <c r="E44" s="2"/>
      <c r="F44" s="2"/>
    </row>
    <row r="45" spans="1:12" x14ac:dyDescent="0.25">
      <c r="B45" s="2"/>
      <c r="C45" s="2"/>
      <c r="D45" s="2"/>
      <c r="E45" s="2"/>
      <c r="F45" s="2"/>
    </row>
    <row r="46" spans="1:12" x14ac:dyDescent="0.25">
      <c r="A46" s="4"/>
      <c r="B46" s="5"/>
      <c r="C46" s="5"/>
      <c r="D46" s="5"/>
      <c r="E46" s="5"/>
      <c r="F46" s="5"/>
    </row>
    <row r="47" spans="1:12" x14ac:dyDescent="0.25">
      <c r="B47" s="2"/>
      <c r="C47" s="2"/>
      <c r="D47" s="2"/>
      <c r="E47" s="2"/>
      <c r="F47" s="2"/>
    </row>
    <row r="48" spans="1:12" x14ac:dyDescent="0.25">
      <c r="B48" s="2"/>
      <c r="C48" s="2"/>
      <c r="D48" s="2"/>
      <c r="E48" s="2"/>
      <c r="F48" s="2"/>
    </row>
    <row r="49" spans="2:6" x14ac:dyDescent="0.25">
      <c r="B49" s="2"/>
      <c r="C49" s="2"/>
      <c r="D49" s="2"/>
      <c r="E49" s="2"/>
      <c r="F49" s="2"/>
    </row>
    <row r="50" spans="2:6" x14ac:dyDescent="0.25">
      <c r="B50" s="2"/>
      <c r="C50" s="2"/>
      <c r="D50" s="2"/>
      <c r="E50" s="2"/>
      <c r="F50" s="2"/>
    </row>
  </sheetData>
  <mergeCells count="2">
    <mergeCell ref="A32:G32"/>
    <mergeCell ref="B3:G3"/>
  </mergeCells>
  <pageMargins left="0" right="0.08" top="0.75" bottom="0.36" header="0.3" footer="0.25"/>
  <pageSetup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3"/>
  <sheetViews>
    <sheetView workbookViewId="0">
      <selection activeCell="B24" sqref="B24"/>
    </sheetView>
  </sheetViews>
  <sheetFormatPr defaultRowHeight="15" x14ac:dyDescent="0.25"/>
  <cols>
    <col min="1" max="1" width="69.42578125" bestFit="1" customWidth="1"/>
    <col min="2" max="2" width="11.85546875" bestFit="1" customWidth="1"/>
    <col min="3" max="3" width="14.28515625" bestFit="1" customWidth="1"/>
    <col min="4" max="5" width="17.7109375" bestFit="1" customWidth="1"/>
    <col min="6" max="6" width="19.85546875" bestFit="1" customWidth="1"/>
  </cols>
  <sheetData>
    <row r="1" spans="1:6" x14ac:dyDescent="0.25">
      <c r="A1" s="4" t="s">
        <v>113</v>
      </c>
      <c r="C1" s="15" t="s">
        <v>150</v>
      </c>
    </row>
    <row r="2" spans="1:6" x14ac:dyDescent="0.25">
      <c r="A2" s="4" t="s">
        <v>132</v>
      </c>
    </row>
    <row r="3" spans="1:6" x14ac:dyDescent="0.25">
      <c r="C3" s="4" t="s">
        <v>76</v>
      </c>
    </row>
    <row r="4" spans="1:6" x14ac:dyDescent="0.25">
      <c r="A4" s="4" t="s">
        <v>346</v>
      </c>
      <c r="B4" s="5"/>
      <c r="C4" s="31">
        <v>521989</v>
      </c>
      <c r="D4" s="2"/>
      <c r="E4" s="2" t="s">
        <v>379</v>
      </c>
      <c r="F4" s="2"/>
    </row>
    <row r="5" spans="1:6" x14ac:dyDescent="0.25">
      <c r="B5" s="5"/>
      <c r="C5" s="32"/>
    </row>
    <row r="6" spans="1:6" x14ac:dyDescent="0.25">
      <c r="A6" t="s">
        <v>323</v>
      </c>
      <c r="B6" s="33">
        <v>1035088</v>
      </c>
      <c r="C6" s="32"/>
    </row>
    <row r="7" spans="1:6" x14ac:dyDescent="0.25">
      <c r="A7" t="s">
        <v>347</v>
      </c>
      <c r="B7" s="32">
        <v>-1432851</v>
      </c>
      <c r="C7" s="32"/>
    </row>
    <row r="8" spans="1:6" x14ac:dyDescent="0.25">
      <c r="A8" t="s">
        <v>321</v>
      </c>
      <c r="B8" s="32">
        <v>511526</v>
      </c>
      <c r="C8" s="32"/>
    </row>
    <row r="9" spans="1:6" x14ac:dyDescent="0.25">
      <c r="A9" t="s">
        <v>75</v>
      </c>
      <c r="B9" s="31">
        <f>SUM(B6:B8)</f>
        <v>113763</v>
      </c>
      <c r="C9" s="31">
        <f>B9</f>
        <v>113763</v>
      </c>
    </row>
    <row r="10" spans="1:6" x14ac:dyDescent="0.25">
      <c r="B10" s="5"/>
      <c r="C10" s="32"/>
    </row>
    <row r="11" spans="1:6" x14ac:dyDescent="0.25">
      <c r="A11" s="4" t="s">
        <v>325</v>
      </c>
      <c r="B11" s="5"/>
      <c r="C11" s="31">
        <f>C4+C9</f>
        <v>635752</v>
      </c>
      <c r="D11" s="2"/>
      <c r="E11" s="2"/>
      <c r="F11" s="2"/>
    </row>
    <row r="12" spans="1:6" x14ac:dyDescent="0.25">
      <c r="B12" s="5"/>
      <c r="C12" s="32"/>
    </row>
    <row r="13" spans="1:6" x14ac:dyDescent="0.25">
      <c r="A13" t="s">
        <v>348</v>
      </c>
      <c r="B13" s="33">
        <v>1203900</v>
      </c>
      <c r="C13" s="32"/>
    </row>
    <row r="14" spans="1:6" x14ac:dyDescent="0.25">
      <c r="A14" t="s">
        <v>349</v>
      </c>
      <c r="B14" s="32">
        <v>-1707680</v>
      </c>
      <c r="C14" s="32"/>
    </row>
    <row r="15" spans="1:6" x14ac:dyDescent="0.25">
      <c r="A15" t="s">
        <v>350</v>
      </c>
      <c r="B15" s="32">
        <v>486175</v>
      </c>
      <c r="C15" s="32"/>
    </row>
    <row r="16" spans="1:6" x14ac:dyDescent="0.25">
      <c r="A16" t="s">
        <v>75</v>
      </c>
      <c r="B16" s="31">
        <f>SUM(B13:B15)</f>
        <v>-17605</v>
      </c>
      <c r="C16" s="31">
        <f>B16</f>
        <v>-17605</v>
      </c>
    </row>
    <row r="17" spans="1:6" x14ac:dyDescent="0.25">
      <c r="B17" s="5"/>
      <c r="C17" s="32"/>
    </row>
    <row r="18" spans="1:6" x14ac:dyDescent="0.25">
      <c r="A18" s="4" t="s">
        <v>351</v>
      </c>
      <c r="B18" s="5"/>
      <c r="C18" s="31">
        <f>C11+C16</f>
        <v>618147</v>
      </c>
      <c r="D18" s="2"/>
      <c r="E18" s="2"/>
      <c r="F18" s="2"/>
    </row>
    <row r="19" spans="1:6" ht="15.75" thickBot="1" x14ac:dyDescent="0.3"/>
    <row r="20" spans="1:6" x14ac:dyDescent="0.25">
      <c r="A20" s="77" t="s">
        <v>133</v>
      </c>
      <c r="B20" s="78"/>
      <c r="C20" s="79"/>
    </row>
    <row r="21" spans="1:6" ht="15.75" thickBot="1" x14ac:dyDescent="0.3">
      <c r="A21" s="80" t="s">
        <v>352</v>
      </c>
      <c r="B21" s="81"/>
      <c r="C21" s="82">
        <v>81888</v>
      </c>
    </row>
    <row r="22" spans="1:6" ht="15.75" thickBot="1" x14ac:dyDescent="0.3"/>
    <row r="23" spans="1:6" ht="15.75" thickBot="1" x14ac:dyDescent="0.3">
      <c r="A23" s="83" t="s">
        <v>138</v>
      </c>
      <c r="B23" s="84"/>
      <c r="C23" s="85">
        <f>C18-C21</f>
        <v>536259</v>
      </c>
    </row>
  </sheetData>
  <pageMargins left="0.7" right="0.7" top="0.75" bottom="0.75" header="0.3" footer="0.3"/>
  <pageSetup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38"/>
  <sheetViews>
    <sheetView topLeftCell="A115" workbookViewId="0">
      <selection activeCell="B125" sqref="B125:B128"/>
    </sheetView>
  </sheetViews>
  <sheetFormatPr defaultRowHeight="15" x14ac:dyDescent="0.25"/>
  <cols>
    <col min="1" max="1" width="10.7109375" customWidth="1"/>
    <col min="2" max="2" width="61.7109375" customWidth="1"/>
    <col min="3" max="3" width="11.85546875" customWidth="1"/>
    <col min="4" max="4" width="13.140625" customWidth="1"/>
    <col min="5" max="5" width="17.7109375" bestFit="1" customWidth="1"/>
    <col min="6" max="6" width="19.85546875" bestFit="1" customWidth="1"/>
  </cols>
  <sheetData>
    <row r="1" spans="1:7" x14ac:dyDescent="0.25">
      <c r="A1" s="4" t="s">
        <v>113</v>
      </c>
      <c r="D1" s="15" t="s">
        <v>150</v>
      </c>
    </row>
    <row r="2" spans="1:7" x14ac:dyDescent="0.25">
      <c r="A2" s="4" t="s">
        <v>195</v>
      </c>
    </row>
    <row r="3" spans="1:7" x14ac:dyDescent="0.25">
      <c r="A3" s="4" t="s">
        <v>242</v>
      </c>
    </row>
    <row r="4" spans="1:7" x14ac:dyDescent="0.25">
      <c r="D4" s="15" t="s">
        <v>76</v>
      </c>
    </row>
    <row r="5" spans="1:7" x14ac:dyDescent="0.25">
      <c r="B5" s="4" t="s">
        <v>194</v>
      </c>
      <c r="C5" s="5"/>
      <c r="D5" s="31">
        <v>0</v>
      </c>
      <c r="E5" s="2"/>
      <c r="F5" s="2"/>
      <c r="G5" s="2"/>
    </row>
    <row r="6" spans="1:7" x14ac:dyDescent="0.25">
      <c r="A6" t="s">
        <v>197</v>
      </c>
      <c r="C6" s="5"/>
      <c r="D6" s="32"/>
    </row>
    <row r="7" spans="1:7" x14ac:dyDescent="0.25">
      <c r="A7" s="34">
        <v>42361</v>
      </c>
      <c r="B7" t="s">
        <v>198</v>
      </c>
      <c r="C7" s="33">
        <v>67327.09</v>
      </c>
      <c r="D7" s="32"/>
    </row>
    <row r="8" spans="1:7" x14ac:dyDescent="0.25">
      <c r="A8" s="34">
        <v>42369</v>
      </c>
      <c r="B8" t="s">
        <v>196</v>
      </c>
      <c r="C8" s="32">
        <v>-60000</v>
      </c>
      <c r="D8" s="32"/>
    </row>
    <row r="9" spans="1:7" x14ac:dyDescent="0.25">
      <c r="A9" s="34">
        <v>42479</v>
      </c>
      <c r="B9" t="s">
        <v>216</v>
      </c>
      <c r="C9" s="32">
        <v>48965.16</v>
      </c>
      <c r="D9" s="32"/>
    </row>
    <row r="10" spans="1:7" x14ac:dyDescent="0.25">
      <c r="A10" s="34">
        <v>42479</v>
      </c>
      <c r="B10" t="s">
        <v>199</v>
      </c>
      <c r="C10" s="32">
        <v>-8050</v>
      </c>
      <c r="D10" s="32"/>
    </row>
    <row r="11" spans="1:7" x14ac:dyDescent="0.25">
      <c r="A11" s="34">
        <v>42479</v>
      </c>
      <c r="B11" t="s">
        <v>200</v>
      </c>
      <c r="C11" s="32">
        <v>-9998</v>
      </c>
      <c r="D11" s="32"/>
    </row>
    <row r="12" spans="1:7" x14ac:dyDescent="0.25">
      <c r="A12" s="34">
        <v>42479</v>
      </c>
      <c r="B12" t="s">
        <v>201</v>
      </c>
      <c r="C12" s="32">
        <v>-10624</v>
      </c>
      <c r="D12" s="32"/>
    </row>
    <row r="13" spans="1:7" x14ac:dyDescent="0.25">
      <c r="A13" s="34">
        <v>42479</v>
      </c>
      <c r="B13" t="s">
        <v>202</v>
      </c>
      <c r="C13" s="32">
        <v>-8830</v>
      </c>
      <c r="D13" s="32"/>
    </row>
    <row r="14" spans="1:7" x14ac:dyDescent="0.25">
      <c r="A14" s="34">
        <v>42479</v>
      </c>
      <c r="B14" t="s">
        <v>203</v>
      </c>
      <c r="C14" s="32">
        <v>-9657</v>
      </c>
      <c r="D14" s="32"/>
    </row>
    <row r="15" spans="1:7" x14ac:dyDescent="0.25">
      <c r="A15" s="34">
        <v>42508</v>
      </c>
      <c r="B15" t="s">
        <v>204</v>
      </c>
      <c r="C15" s="32">
        <v>-2300</v>
      </c>
      <c r="D15" s="32"/>
    </row>
    <row r="16" spans="1:7" x14ac:dyDescent="0.25">
      <c r="A16" s="34">
        <v>42551</v>
      </c>
      <c r="B16" t="s">
        <v>208</v>
      </c>
      <c r="C16" s="32">
        <v>6121</v>
      </c>
      <c r="D16" s="32"/>
    </row>
    <row r="17" spans="1:7" x14ac:dyDescent="0.25">
      <c r="B17" t="s">
        <v>209</v>
      </c>
      <c r="C17" s="32">
        <v>3</v>
      </c>
      <c r="D17" s="32"/>
    </row>
    <row r="18" spans="1:7" x14ac:dyDescent="0.25">
      <c r="A18" s="34"/>
      <c r="B18" t="s">
        <v>75</v>
      </c>
      <c r="C18" s="31">
        <f>SUM(C7:C17)</f>
        <v>12957.25</v>
      </c>
      <c r="D18" s="31">
        <v>12957</v>
      </c>
    </row>
    <row r="19" spans="1:7" x14ac:dyDescent="0.25">
      <c r="A19" s="34"/>
      <c r="C19" s="5"/>
      <c r="D19" s="32"/>
    </row>
    <row r="20" spans="1:7" x14ac:dyDescent="0.25">
      <c r="A20" s="34"/>
      <c r="B20" s="4" t="s">
        <v>207</v>
      </c>
      <c r="C20" s="5"/>
      <c r="D20" s="31">
        <f>D5+D18</f>
        <v>12957</v>
      </c>
      <c r="E20" s="2"/>
      <c r="F20" s="2"/>
      <c r="G20" s="2"/>
    </row>
    <row r="21" spans="1:7" x14ac:dyDescent="0.25">
      <c r="A21" s="34"/>
      <c r="C21" s="5"/>
      <c r="D21" s="32"/>
    </row>
    <row r="22" spans="1:7" x14ac:dyDescent="0.25">
      <c r="A22" s="34">
        <v>42564</v>
      </c>
      <c r="B22" t="s">
        <v>210</v>
      </c>
      <c r="C22" s="33">
        <v>-4223</v>
      </c>
      <c r="D22" s="36"/>
    </row>
    <row r="23" spans="1:7" x14ac:dyDescent="0.25">
      <c r="A23" s="34">
        <v>42656</v>
      </c>
      <c r="B23" t="s">
        <v>211</v>
      </c>
      <c r="C23" s="32">
        <v>-3965</v>
      </c>
      <c r="D23" s="36"/>
    </row>
    <row r="24" spans="1:7" x14ac:dyDescent="0.25">
      <c r="A24" s="34">
        <v>42727</v>
      </c>
      <c r="B24" t="s">
        <v>240</v>
      </c>
      <c r="C24" s="32">
        <v>69192</v>
      </c>
      <c r="D24" s="36"/>
    </row>
    <row r="25" spans="1:7" x14ac:dyDescent="0.25">
      <c r="A25" s="34">
        <v>42727</v>
      </c>
      <c r="B25" t="s">
        <v>212</v>
      </c>
      <c r="C25" s="32">
        <v>-6756</v>
      </c>
      <c r="D25" s="36"/>
    </row>
    <row r="26" spans="1:7" x14ac:dyDescent="0.25">
      <c r="A26" s="34">
        <v>42727</v>
      </c>
      <c r="B26" t="s">
        <v>239</v>
      </c>
      <c r="C26" s="32">
        <v>-21146</v>
      </c>
      <c r="D26" s="36"/>
    </row>
    <row r="27" spans="1:7" x14ac:dyDescent="0.25">
      <c r="A27" s="34">
        <v>42727</v>
      </c>
      <c r="B27" t="s">
        <v>213</v>
      </c>
      <c r="C27" s="32">
        <v>-31034</v>
      </c>
      <c r="D27" s="36"/>
    </row>
    <row r="28" spans="1:7" x14ac:dyDescent="0.25">
      <c r="A28" s="34">
        <v>42775</v>
      </c>
      <c r="B28" t="s">
        <v>214</v>
      </c>
      <c r="C28" s="32">
        <v>-3250</v>
      </c>
      <c r="D28" s="36"/>
    </row>
    <row r="29" spans="1:7" x14ac:dyDescent="0.25">
      <c r="A29" s="34">
        <v>42846</v>
      </c>
      <c r="B29" t="s">
        <v>215</v>
      </c>
      <c r="C29" s="32">
        <v>50321</v>
      </c>
      <c r="D29" s="36"/>
    </row>
    <row r="30" spans="1:7" x14ac:dyDescent="0.25">
      <c r="A30" s="34">
        <v>42851</v>
      </c>
      <c r="B30" t="s">
        <v>217</v>
      </c>
      <c r="C30" s="32">
        <v>-10151</v>
      </c>
      <c r="D30" s="36"/>
    </row>
    <row r="31" spans="1:7" x14ac:dyDescent="0.25">
      <c r="A31" s="34">
        <v>42916</v>
      </c>
      <c r="B31" t="s">
        <v>248</v>
      </c>
      <c r="C31" s="32">
        <v>6290</v>
      </c>
      <c r="D31" s="36"/>
    </row>
    <row r="32" spans="1:7" x14ac:dyDescent="0.25">
      <c r="A32" s="34">
        <v>42916</v>
      </c>
      <c r="B32" t="s">
        <v>251</v>
      </c>
      <c r="C32" s="32">
        <v>-19214</v>
      </c>
      <c r="D32" s="36"/>
    </row>
    <row r="33" spans="1:7" x14ac:dyDescent="0.25">
      <c r="A33" s="34"/>
      <c r="B33" t="s">
        <v>250</v>
      </c>
      <c r="C33" s="35">
        <v>11</v>
      </c>
      <c r="D33" s="36"/>
    </row>
    <row r="34" spans="1:7" x14ac:dyDescent="0.25">
      <c r="A34" s="34"/>
      <c r="B34" t="s">
        <v>75</v>
      </c>
      <c r="C34" s="31">
        <f>SUM(C22:C33)</f>
        <v>26075</v>
      </c>
      <c r="D34" s="31">
        <f>C34</f>
        <v>26075</v>
      </c>
    </row>
    <row r="35" spans="1:7" x14ac:dyDescent="0.25">
      <c r="A35" s="34"/>
      <c r="C35" s="5"/>
      <c r="D35" s="32"/>
    </row>
    <row r="36" spans="1:7" x14ac:dyDescent="0.25">
      <c r="B36" s="4" t="s">
        <v>249</v>
      </c>
      <c r="C36" s="5"/>
      <c r="D36" s="31">
        <f>D20+D34</f>
        <v>39032</v>
      </c>
      <c r="E36" s="2"/>
      <c r="F36" s="2"/>
      <c r="G36" s="2"/>
    </row>
    <row r="37" spans="1:7" x14ac:dyDescent="0.25">
      <c r="C37" s="50"/>
    </row>
    <row r="38" spans="1:7" x14ac:dyDescent="0.25">
      <c r="A38" s="51">
        <v>42983</v>
      </c>
      <c r="B38" t="s">
        <v>252</v>
      </c>
      <c r="C38" s="33">
        <v>-19826</v>
      </c>
    </row>
    <row r="39" spans="1:7" x14ac:dyDescent="0.25">
      <c r="A39" s="51">
        <v>43042</v>
      </c>
      <c r="B39" t="s">
        <v>253</v>
      </c>
      <c r="C39" s="32">
        <v>-2877</v>
      </c>
    </row>
    <row r="40" spans="1:7" x14ac:dyDescent="0.25">
      <c r="A40" s="51">
        <v>43091</v>
      </c>
      <c r="B40" t="s">
        <v>256</v>
      </c>
      <c r="C40" s="32">
        <v>71346</v>
      </c>
    </row>
    <row r="41" spans="1:7" x14ac:dyDescent="0.25">
      <c r="A41" s="51">
        <v>43136</v>
      </c>
      <c r="B41" t="s">
        <v>253</v>
      </c>
      <c r="C41" s="32">
        <v>-2750</v>
      </c>
    </row>
    <row r="42" spans="1:7" x14ac:dyDescent="0.25">
      <c r="A42" s="51">
        <v>43136</v>
      </c>
      <c r="B42" t="s">
        <v>254</v>
      </c>
      <c r="C42" s="32">
        <v>10378</v>
      </c>
    </row>
    <row r="43" spans="1:7" x14ac:dyDescent="0.25">
      <c r="A43" s="51">
        <v>43138</v>
      </c>
      <c r="B43" t="s">
        <v>257</v>
      </c>
      <c r="C43" s="32">
        <v>-90000</v>
      </c>
    </row>
    <row r="44" spans="1:7" x14ac:dyDescent="0.25">
      <c r="A44" s="51">
        <v>43209</v>
      </c>
      <c r="B44" t="s">
        <v>255</v>
      </c>
      <c r="C44" s="32">
        <v>41511</v>
      </c>
    </row>
    <row r="45" spans="1:7" x14ac:dyDescent="0.25">
      <c r="A45" s="51">
        <v>43280</v>
      </c>
      <c r="B45" t="s">
        <v>261</v>
      </c>
      <c r="C45" s="32">
        <v>6486</v>
      </c>
    </row>
    <row r="46" spans="1:7" x14ac:dyDescent="0.25">
      <c r="A46" s="51"/>
      <c r="B46" t="s">
        <v>267</v>
      </c>
      <c r="C46" s="32">
        <v>21</v>
      </c>
    </row>
    <row r="47" spans="1:7" x14ac:dyDescent="0.25">
      <c r="A47" s="51"/>
      <c r="B47" t="s">
        <v>75</v>
      </c>
      <c r="C47" s="31">
        <f>SUM(C38:C46)</f>
        <v>14289</v>
      </c>
      <c r="D47" s="31">
        <f>C47</f>
        <v>14289</v>
      </c>
    </row>
    <row r="48" spans="1:7" x14ac:dyDescent="0.25">
      <c r="C48" s="37"/>
    </row>
    <row r="49" spans="1:4" x14ac:dyDescent="0.25">
      <c r="B49" s="4" t="s">
        <v>268</v>
      </c>
      <c r="D49" s="31">
        <f>D36+D47</f>
        <v>53321</v>
      </c>
    </row>
    <row r="50" spans="1:4" x14ac:dyDescent="0.25">
      <c r="C50" s="53"/>
    </row>
    <row r="51" spans="1:4" x14ac:dyDescent="0.25">
      <c r="A51" s="58">
        <v>43321</v>
      </c>
      <c r="B51" t="s">
        <v>266</v>
      </c>
      <c r="C51" s="32">
        <v>-16498</v>
      </c>
    </row>
    <row r="52" spans="1:4" x14ac:dyDescent="0.25">
      <c r="A52" s="58">
        <v>43321</v>
      </c>
      <c r="B52" t="s">
        <v>280</v>
      </c>
      <c r="C52" s="32">
        <v>-30699</v>
      </c>
    </row>
    <row r="53" spans="1:4" x14ac:dyDescent="0.25">
      <c r="A53" s="51">
        <v>43454</v>
      </c>
      <c r="B53" t="s">
        <v>262</v>
      </c>
      <c r="C53" s="32">
        <v>73232.759999999995</v>
      </c>
    </row>
    <row r="54" spans="1:4" x14ac:dyDescent="0.25">
      <c r="A54" s="51">
        <v>43495</v>
      </c>
      <c r="B54" t="s">
        <v>264</v>
      </c>
      <c r="C54" s="32">
        <v>-2881</v>
      </c>
    </row>
    <row r="55" spans="1:4" x14ac:dyDescent="0.25">
      <c r="A55" s="51">
        <v>43495</v>
      </c>
      <c r="B55" t="s">
        <v>265</v>
      </c>
      <c r="C55" s="32">
        <v>-69383</v>
      </c>
    </row>
    <row r="56" spans="1:4" x14ac:dyDescent="0.25">
      <c r="A56" s="51">
        <v>43577</v>
      </c>
      <c r="B56" t="s">
        <v>263</v>
      </c>
      <c r="C56" s="32">
        <v>53260</v>
      </c>
    </row>
    <row r="57" spans="1:4" x14ac:dyDescent="0.25">
      <c r="A57" s="51">
        <v>43622</v>
      </c>
      <c r="B57" t="s">
        <v>264</v>
      </c>
      <c r="C57" s="32">
        <v>-2750</v>
      </c>
    </row>
    <row r="58" spans="1:4" x14ac:dyDescent="0.25">
      <c r="A58" s="51">
        <v>43622</v>
      </c>
      <c r="B58" t="s">
        <v>281</v>
      </c>
      <c r="C58" s="32">
        <v>-17728</v>
      </c>
    </row>
    <row r="59" spans="1:4" x14ac:dyDescent="0.25">
      <c r="A59" s="51">
        <v>43646</v>
      </c>
      <c r="B59" t="s">
        <v>276</v>
      </c>
      <c r="C59" s="32">
        <v>6658</v>
      </c>
    </row>
    <row r="60" spans="1:4" x14ac:dyDescent="0.25">
      <c r="A60" s="51"/>
      <c r="B60" t="s">
        <v>277</v>
      </c>
      <c r="C60" s="32">
        <v>19</v>
      </c>
    </row>
    <row r="61" spans="1:4" x14ac:dyDescent="0.25">
      <c r="B61" t="s">
        <v>75</v>
      </c>
      <c r="C61" s="31">
        <f>SUM(C51:C60)</f>
        <v>-6769.2400000000052</v>
      </c>
      <c r="D61" s="31">
        <f>C61</f>
        <v>-6769.2400000000052</v>
      </c>
    </row>
    <row r="62" spans="1:4" x14ac:dyDescent="0.25">
      <c r="D62" s="26"/>
    </row>
    <row r="63" spans="1:4" x14ac:dyDescent="0.25">
      <c r="B63" s="4" t="s">
        <v>278</v>
      </c>
      <c r="D63" s="52">
        <f>D49+D61</f>
        <v>46551.759999999995</v>
      </c>
    </row>
    <row r="64" spans="1:4" x14ac:dyDescent="0.25">
      <c r="C64" s="53"/>
    </row>
    <row r="65" spans="1:4" x14ac:dyDescent="0.25">
      <c r="A65" s="51">
        <v>43748</v>
      </c>
      <c r="B65" t="s">
        <v>282</v>
      </c>
      <c r="C65" s="33">
        <v>-42214</v>
      </c>
    </row>
    <row r="66" spans="1:4" x14ac:dyDescent="0.25">
      <c r="A66" s="51">
        <v>43819</v>
      </c>
      <c r="B66" t="s">
        <v>279</v>
      </c>
      <c r="C66" s="32">
        <v>75359</v>
      </c>
    </row>
    <row r="67" spans="1:4" x14ac:dyDescent="0.25">
      <c r="A67" s="51">
        <v>43893</v>
      </c>
      <c r="B67" t="s">
        <v>285</v>
      </c>
      <c r="C67" s="32">
        <v>-5791</v>
      </c>
    </row>
    <row r="68" spans="1:4" x14ac:dyDescent="0.25">
      <c r="A68" s="51">
        <v>43893</v>
      </c>
      <c r="B68" t="s">
        <v>283</v>
      </c>
      <c r="C68" s="32">
        <v>-16608</v>
      </c>
    </row>
    <row r="69" spans="1:4" x14ac:dyDescent="0.25">
      <c r="A69" s="51">
        <v>43893</v>
      </c>
      <c r="B69" t="s">
        <v>286</v>
      </c>
      <c r="C69" s="32">
        <v>-50192</v>
      </c>
    </row>
    <row r="70" spans="1:4" x14ac:dyDescent="0.25">
      <c r="A70" s="51">
        <v>43945</v>
      </c>
      <c r="B70" t="s">
        <v>287</v>
      </c>
      <c r="C70" s="32">
        <v>54806</v>
      </c>
    </row>
    <row r="71" spans="1:4" x14ac:dyDescent="0.25">
      <c r="A71" s="51">
        <v>43973</v>
      </c>
      <c r="B71" t="s">
        <v>288</v>
      </c>
      <c r="C71" s="32">
        <v>106253</v>
      </c>
    </row>
    <row r="72" spans="1:4" x14ac:dyDescent="0.25">
      <c r="A72" s="51">
        <v>43987</v>
      </c>
      <c r="B72" t="s">
        <v>289</v>
      </c>
      <c r="C72" s="32">
        <v>-96480.78</v>
      </c>
    </row>
    <row r="73" spans="1:4" x14ac:dyDescent="0.25">
      <c r="A73" s="51">
        <v>43987</v>
      </c>
      <c r="B73" t="s">
        <v>284</v>
      </c>
      <c r="C73" s="32">
        <v>-14002.43</v>
      </c>
    </row>
    <row r="74" spans="1:4" x14ac:dyDescent="0.25">
      <c r="A74" s="51">
        <v>43987</v>
      </c>
      <c r="B74" t="s">
        <v>290</v>
      </c>
      <c r="C74" s="32">
        <v>-4188</v>
      </c>
    </row>
    <row r="75" spans="1:4" x14ac:dyDescent="0.25">
      <c r="A75" s="51">
        <v>44012</v>
      </c>
      <c r="B75" t="s">
        <v>293</v>
      </c>
      <c r="C75" s="32">
        <v>6851</v>
      </c>
    </row>
    <row r="76" spans="1:4" x14ac:dyDescent="0.25">
      <c r="B76" t="s">
        <v>294</v>
      </c>
      <c r="C76" s="32">
        <v>31</v>
      </c>
    </row>
    <row r="77" spans="1:4" x14ac:dyDescent="0.25">
      <c r="B77" t="s">
        <v>75</v>
      </c>
      <c r="C77" s="31">
        <f>SUM(C65:C76)</f>
        <v>13823.79</v>
      </c>
      <c r="D77" s="59">
        <f>C77</f>
        <v>13823.79</v>
      </c>
    </row>
    <row r="78" spans="1:4" x14ac:dyDescent="0.25">
      <c r="C78" s="50"/>
    </row>
    <row r="79" spans="1:4" x14ac:dyDescent="0.25">
      <c r="B79" s="4" t="s">
        <v>295</v>
      </c>
      <c r="D79" s="52">
        <f>D63+D77</f>
        <v>60375.549999999996</v>
      </c>
    </row>
    <row r="80" spans="1:4" x14ac:dyDescent="0.25">
      <c r="C80" s="50"/>
    </row>
    <row r="81" spans="1:4" x14ac:dyDescent="0.25">
      <c r="A81" s="51">
        <v>44188</v>
      </c>
      <c r="B81" t="s">
        <v>296</v>
      </c>
      <c r="C81" s="33">
        <v>77707</v>
      </c>
    </row>
    <row r="82" spans="1:4" x14ac:dyDescent="0.25">
      <c r="A82" s="51">
        <v>44232</v>
      </c>
      <c r="B82" t="s">
        <v>298</v>
      </c>
      <c r="C82" s="32">
        <v>-130847</v>
      </c>
    </row>
    <row r="83" spans="1:4" x14ac:dyDescent="0.25">
      <c r="A83" s="51">
        <v>44316</v>
      </c>
      <c r="B83" t="s">
        <v>297</v>
      </c>
      <c r="C83" s="32">
        <v>56514</v>
      </c>
    </row>
    <row r="84" spans="1:4" x14ac:dyDescent="0.25">
      <c r="A84" s="51">
        <v>44377</v>
      </c>
      <c r="B84" t="s">
        <v>306</v>
      </c>
      <c r="C84" s="32">
        <v>7064</v>
      </c>
    </row>
    <row r="85" spans="1:4" x14ac:dyDescent="0.25">
      <c r="A85" s="51"/>
      <c r="B85" t="s">
        <v>301</v>
      </c>
      <c r="C85" s="32">
        <v>42</v>
      </c>
    </row>
    <row r="86" spans="1:4" x14ac:dyDescent="0.25">
      <c r="A86" s="51"/>
      <c r="B86" t="s">
        <v>75</v>
      </c>
      <c r="C86" s="31">
        <f>SUM(C81:C85)</f>
        <v>10480</v>
      </c>
      <c r="D86" s="31">
        <f>C86</f>
        <v>10480</v>
      </c>
    </row>
    <row r="87" spans="1:4" x14ac:dyDescent="0.25">
      <c r="A87" s="51"/>
      <c r="C87" s="50"/>
    </row>
    <row r="88" spans="1:4" x14ac:dyDescent="0.25">
      <c r="A88" s="51"/>
      <c r="B88" s="4" t="s">
        <v>302</v>
      </c>
      <c r="C88" s="50"/>
      <c r="D88" s="52">
        <f>D79+D86</f>
        <v>70855.549999999988</v>
      </c>
    </row>
    <row r="89" spans="1:4" x14ac:dyDescent="0.25">
      <c r="C89" s="50"/>
    </row>
    <row r="90" spans="1:4" x14ac:dyDescent="0.25">
      <c r="A90" s="58">
        <v>44393</v>
      </c>
      <c r="B90" t="s">
        <v>303</v>
      </c>
      <c r="C90" s="33">
        <v>-5921</v>
      </c>
      <c r="D90" s="2"/>
    </row>
    <row r="91" spans="1:4" x14ac:dyDescent="0.25">
      <c r="A91" s="58">
        <v>44393</v>
      </c>
      <c r="B91" t="s">
        <v>304</v>
      </c>
      <c r="C91" s="32">
        <v>-495</v>
      </c>
      <c r="D91" s="2"/>
    </row>
    <row r="92" spans="1:4" x14ac:dyDescent="0.25">
      <c r="A92" s="58">
        <v>44393</v>
      </c>
      <c r="B92" t="s">
        <v>305</v>
      </c>
      <c r="C92" s="32">
        <v>-38870</v>
      </c>
      <c r="D92" s="2"/>
    </row>
    <row r="93" spans="1:4" x14ac:dyDescent="0.25">
      <c r="A93" s="58">
        <v>44568</v>
      </c>
      <c r="B93" t="s">
        <v>307</v>
      </c>
      <c r="C93" s="32">
        <v>80062</v>
      </c>
      <c r="D93" s="2"/>
    </row>
    <row r="94" spans="1:4" x14ac:dyDescent="0.25">
      <c r="A94" s="58">
        <v>44624</v>
      </c>
      <c r="B94" t="s">
        <v>309</v>
      </c>
      <c r="C94" s="32">
        <v>-102231</v>
      </c>
      <c r="D94" s="2"/>
    </row>
    <row r="95" spans="1:4" x14ac:dyDescent="0.25">
      <c r="A95" s="58">
        <v>44673</v>
      </c>
      <c r="B95" t="s">
        <v>308</v>
      </c>
      <c r="C95" s="32">
        <v>58227</v>
      </c>
      <c r="D95" s="2"/>
    </row>
    <row r="96" spans="1:4" x14ac:dyDescent="0.25">
      <c r="A96" s="58">
        <v>44707</v>
      </c>
      <c r="B96" t="s">
        <v>310</v>
      </c>
      <c r="C96" s="32">
        <v>-6102</v>
      </c>
      <c r="D96" s="2"/>
    </row>
    <row r="97" spans="1:4" x14ac:dyDescent="0.25">
      <c r="A97" s="58">
        <v>44707</v>
      </c>
      <c r="B97" t="s">
        <v>311</v>
      </c>
      <c r="C97" s="32">
        <v>-52247</v>
      </c>
      <c r="D97" s="2"/>
    </row>
    <row r="98" spans="1:4" x14ac:dyDescent="0.25">
      <c r="A98" s="58">
        <v>44742</v>
      </c>
      <c r="B98" t="s">
        <v>332</v>
      </c>
      <c r="C98" s="32">
        <v>7278</v>
      </c>
      <c r="D98" s="2"/>
    </row>
    <row r="99" spans="1:4" x14ac:dyDescent="0.25">
      <c r="B99" t="s">
        <v>334</v>
      </c>
      <c r="C99" s="32">
        <v>22</v>
      </c>
      <c r="D99" s="2"/>
    </row>
    <row r="100" spans="1:4" x14ac:dyDescent="0.25">
      <c r="B100" t="s">
        <v>75</v>
      </c>
      <c r="C100" s="31">
        <f>SUM(C90:C99)</f>
        <v>-60277</v>
      </c>
      <c r="D100" s="59">
        <f>C100</f>
        <v>-60277</v>
      </c>
    </row>
    <row r="101" spans="1:4" x14ac:dyDescent="0.25">
      <c r="C101" s="36"/>
      <c r="D101" s="5"/>
    </row>
    <row r="102" spans="1:4" x14ac:dyDescent="0.25">
      <c r="B102" s="4" t="s">
        <v>333</v>
      </c>
      <c r="C102" s="36"/>
      <c r="D102" s="31">
        <f>D88+D100</f>
        <v>10578.549999999988</v>
      </c>
    </row>
    <row r="103" spans="1:4" x14ac:dyDescent="0.25">
      <c r="C103" s="50"/>
    </row>
    <row r="104" spans="1:4" x14ac:dyDescent="0.25">
      <c r="A104" s="58">
        <v>44917</v>
      </c>
      <c r="B104" t="s">
        <v>326</v>
      </c>
      <c r="C104" s="33">
        <v>81959</v>
      </c>
      <c r="D104" s="4"/>
    </row>
    <row r="105" spans="1:4" x14ac:dyDescent="0.25">
      <c r="A105" s="58">
        <v>44953</v>
      </c>
      <c r="B105" t="s">
        <v>327</v>
      </c>
      <c r="C105" s="32">
        <v>-4078</v>
      </c>
      <c r="D105" s="4"/>
    </row>
    <row r="106" spans="1:4" x14ac:dyDescent="0.25">
      <c r="A106" s="58">
        <v>44953</v>
      </c>
      <c r="B106" t="s">
        <v>328</v>
      </c>
      <c r="C106" s="32">
        <v>-56812</v>
      </c>
      <c r="D106" s="4"/>
    </row>
    <row r="107" spans="1:4" x14ac:dyDescent="0.25">
      <c r="A107" s="58">
        <v>45009</v>
      </c>
      <c r="B107" t="s">
        <v>329</v>
      </c>
      <c r="C107" s="32">
        <v>-13957</v>
      </c>
      <c r="D107" s="4"/>
    </row>
    <row r="108" spans="1:4" x14ac:dyDescent="0.25">
      <c r="A108" s="58">
        <v>45009</v>
      </c>
      <c r="B108" t="s">
        <v>336</v>
      </c>
      <c r="C108" s="32">
        <v>-13050</v>
      </c>
      <c r="D108" s="4"/>
    </row>
    <row r="109" spans="1:4" x14ac:dyDescent="0.25">
      <c r="A109" s="58">
        <v>45036</v>
      </c>
      <c r="B109" t="s">
        <v>330</v>
      </c>
      <c r="C109" s="32">
        <v>59606</v>
      </c>
      <c r="D109" s="4"/>
    </row>
    <row r="110" spans="1:4" x14ac:dyDescent="0.25">
      <c r="A110" s="58">
        <v>45044</v>
      </c>
      <c r="B110" t="s">
        <v>331</v>
      </c>
      <c r="C110" s="32">
        <v>-60196</v>
      </c>
      <c r="D110" s="4"/>
    </row>
    <row r="111" spans="1:4" x14ac:dyDescent="0.25">
      <c r="A111" s="58">
        <v>45107</v>
      </c>
      <c r="B111" t="s">
        <v>354</v>
      </c>
      <c r="C111" s="32">
        <v>7451</v>
      </c>
      <c r="D111" s="4"/>
    </row>
    <row r="112" spans="1:4" x14ac:dyDescent="0.25">
      <c r="B112" t="s">
        <v>355</v>
      </c>
      <c r="C112" s="68">
        <v>27</v>
      </c>
      <c r="D112" s="62"/>
    </row>
    <row r="113" spans="1:6" x14ac:dyDescent="0.25">
      <c r="B113" t="s">
        <v>75</v>
      </c>
      <c r="C113" s="64">
        <f>SUM(C104:C112)</f>
        <v>950</v>
      </c>
      <c r="D113" s="64">
        <f>C113</f>
        <v>950</v>
      </c>
    </row>
    <row r="114" spans="1:6" x14ac:dyDescent="0.25">
      <c r="C114" s="63"/>
      <c r="D114" s="62"/>
    </row>
    <row r="115" spans="1:6" x14ac:dyDescent="0.25">
      <c r="B115" s="4" t="s">
        <v>353</v>
      </c>
      <c r="C115" s="62"/>
      <c r="D115" s="64">
        <f>D102+D113</f>
        <v>11528.549999999988</v>
      </c>
    </row>
    <row r="116" spans="1:6" x14ac:dyDescent="0.25">
      <c r="C116" s="50"/>
    </row>
    <row r="117" spans="1:6" x14ac:dyDescent="0.25">
      <c r="A117" s="58">
        <v>45282</v>
      </c>
      <c r="B117" t="s">
        <v>356</v>
      </c>
      <c r="C117" s="33">
        <v>85022</v>
      </c>
      <c r="D117" s="4"/>
    </row>
    <row r="118" spans="1:6" x14ac:dyDescent="0.25">
      <c r="A118" s="58">
        <v>45408</v>
      </c>
      <c r="B118" t="s">
        <v>357</v>
      </c>
      <c r="C118" s="68">
        <v>61834</v>
      </c>
      <c r="D118" s="62"/>
    </row>
    <row r="119" spans="1:6" x14ac:dyDescent="0.25">
      <c r="A119" s="58">
        <v>45415</v>
      </c>
      <c r="B119" t="s">
        <v>359</v>
      </c>
      <c r="C119" s="68">
        <v>-4569</v>
      </c>
      <c r="D119" s="62"/>
    </row>
    <row r="120" spans="1:6" x14ac:dyDescent="0.25">
      <c r="A120" s="58">
        <v>45415</v>
      </c>
      <c r="B120" t="s">
        <v>360</v>
      </c>
      <c r="C120" s="68">
        <v>-17253.14</v>
      </c>
      <c r="D120" s="62"/>
    </row>
    <row r="121" spans="1:6" x14ac:dyDescent="0.25">
      <c r="A121" s="58">
        <v>45415</v>
      </c>
      <c r="B121" t="s">
        <v>327</v>
      </c>
      <c r="C121" s="68">
        <v>-2191</v>
      </c>
      <c r="D121" s="62"/>
    </row>
    <row r="122" spans="1:6" x14ac:dyDescent="0.25">
      <c r="A122" s="58">
        <v>45415</v>
      </c>
      <c r="B122" t="s">
        <v>358</v>
      </c>
      <c r="C122" s="68">
        <v>-6509.31</v>
      </c>
      <c r="D122" s="62"/>
    </row>
    <row r="123" spans="1:6" x14ac:dyDescent="0.25">
      <c r="A123" s="58">
        <v>45429</v>
      </c>
      <c r="B123" t="s">
        <v>361</v>
      </c>
      <c r="C123" s="68">
        <v>11308</v>
      </c>
      <c r="D123" s="62"/>
    </row>
    <row r="124" spans="1:6" x14ac:dyDescent="0.25">
      <c r="A124" s="58">
        <v>45429</v>
      </c>
      <c r="B124" t="s">
        <v>367</v>
      </c>
      <c r="C124" s="68">
        <v>-526</v>
      </c>
      <c r="D124" s="62"/>
    </row>
    <row r="125" spans="1:6" x14ac:dyDescent="0.25">
      <c r="A125" s="58">
        <v>45473</v>
      </c>
      <c r="B125" s="71" t="s">
        <v>363</v>
      </c>
      <c r="C125" s="68">
        <v>7729.31</v>
      </c>
      <c r="D125" s="62"/>
    </row>
    <row r="126" spans="1:6" x14ac:dyDescent="0.25">
      <c r="B126" s="71" t="s">
        <v>337</v>
      </c>
      <c r="C126" s="68">
        <v>-439745</v>
      </c>
      <c r="D126" s="62"/>
    </row>
    <row r="127" spans="1:6" x14ac:dyDescent="0.25">
      <c r="B127" s="71" t="s">
        <v>368</v>
      </c>
      <c r="C127" s="68">
        <v>362302.5</v>
      </c>
      <c r="D127" s="62"/>
    </row>
    <row r="128" spans="1:6" x14ac:dyDescent="0.25">
      <c r="B128" s="71" t="s">
        <v>324</v>
      </c>
      <c r="C128" s="68">
        <v>135</v>
      </c>
      <c r="D128" s="62"/>
      <c r="F128" s="76"/>
    </row>
    <row r="129" spans="2:4" x14ac:dyDescent="0.25">
      <c r="B129" t="s">
        <v>75</v>
      </c>
      <c r="C129" s="64">
        <f>SUM(C117:C128)</f>
        <v>57537.359999999986</v>
      </c>
      <c r="D129" s="64">
        <f>C129</f>
        <v>57537.359999999986</v>
      </c>
    </row>
    <row r="130" spans="2:4" x14ac:dyDescent="0.25">
      <c r="C130" s="63"/>
      <c r="D130" s="62"/>
    </row>
    <row r="131" spans="2:4" x14ac:dyDescent="0.25">
      <c r="B131" s="4" t="s">
        <v>325</v>
      </c>
      <c r="C131" s="62"/>
      <c r="D131" s="64">
        <f>D115+D129</f>
        <v>69065.909999999974</v>
      </c>
    </row>
    <row r="132" spans="2:4" x14ac:dyDescent="0.25">
      <c r="C132" s="53"/>
    </row>
    <row r="133" spans="2:4" x14ac:dyDescent="0.25">
      <c r="B133" t="s">
        <v>362</v>
      </c>
      <c r="C133" s="68">
        <v>162112</v>
      </c>
    </row>
    <row r="134" spans="2:4" x14ac:dyDescent="0.25">
      <c r="B134" t="s">
        <v>369</v>
      </c>
      <c r="C134" s="68">
        <v>-200000</v>
      </c>
    </row>
    <row r="135" spans="2:4" x14ac:dyDescent="0.25">
      <c r="B135" t="s">
        <v>364</v>
      </c>
      <c r="C135" s="68">
        <v>50</v>
      </c>
    </row>
    <row r="136" spans="2:4" x14ac:dyDescent="0.25">
      <c r="B136" t="s">
        <v>365</v>
      </c>
      <c r="C136" s="64">
        <f>SUM(C133:C135)</f>
        <v>-37838</v>
      </c>
      <c r="D136" s="64">
        <f>C136</f>
        <v>-37838</v>
      </c>
    </row>
    <row r="137" spans="2:4" x14ac:dyDescent="0.25">
      <c r="C137" s="37"/>
    </row>
    <row r="138" spans="2:4" x14ac:dyDescent="0.25">
      <c r="D138" s="75">
        <f>D136+D131</f>
        <v>31227.909999999974</v>
      </c>
    </row>
  </sheetData>
  <pageMargins left="0.45" right="0.45" top="0.75" bottom="0.75" header="0.3" footer="0.3"/>
  <pageSetup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6"/>
  <sheetViews>
    <sheetView workbookViewId="0">
      <selection activeCell="C7" sqref="C7:C10"/>
    </sheetView>
  </sheetViews>
  <sheetFormatPr defaultRowHeight="15" x14ac:dyDescent="0.25"/>
  <cols>
    <col min="1" max="1" width="59.7109375" bestFit="1" customWidth="1"/>
    <col min="2" max="2" width="6.7109375" customWidth="1"/>
    <col min="3" max="3" width="10.140625" bestFit="1" customWidth="1"/>
  </cols>
  <sheetData>
    <row r="1" spans="1:4" x14ac:dyDescent="0.25">
      <c r="A1" s="4" t="s">
        <v>113</v>
      </c>
      <c r="C1" s="15" t="s">
        <v>150</v>
      </c>
    </row>
    <row r="2" spans="1:4" x14ac:dyDescent="0.25">
      <c r="A2" s="4" t="s">
        <v>132</v>
      </c>
    </row>
    <row r="3" spans="1:4" x14ac:dyDescent="0.25">
      <c r="A3" s="4" t="s">
        <v>243</v>
      </c>
    </row>
    <row r="4" spans="1:4" x14ac:dyDescent="0.25">
      <c r="A4" s="4" t="s">
        <v>125</v>
      </c>
    </row>
    <row r="6" spans="1:4" x14ac:dyDescent="0.25">
      <c r="B6" s="6"/>
      <c r="C6" s="6" t="s">
        <v>322</v>
      </c>
    </row>
    <row r="7" spans="1:4" x14ac:dyDescent="0.25">
      <c r="A7" t="s">
        <v>230</v>
      </c>
      <c r="B7" s="2"/>
      <c r="C7" s="2">
        <v>20352</v>
      </c>
      <c r="D7" t="s">
        <v>317</v>
      </c>
    </row>
    <row r="8" spans="1:4" x14ac:dyDescent="0.25">
      <c r="A8" t="s">
        <v>231</v>
      </c>
      <c r="B8" s="2"/>
      <c r="C8" s="2">
        <v>27288</v>
      </c>
      <c r="D8" t="s">
        <v>238</v>
      </c>
    </row>
    <row r="9" spans="1:4" x14ac:dyDescent="0.25">
      <c r="A9" t="s">
        <v>232</v>
      </c>
      <c r="B9" s="2"/>
      <c r="C9" s="2">
        <v>46744</v>
      </c>
      <c r="D9" t="s">
        <v>370</v>
      </c>
    </row>
    <row r="10" spans="1:4" x14ac:dyDescent="0.25">
      <c r="A10" t="s">
        <v>233</v>
      </c>
      <c r="B10" s="2"/>
      <c r="C10" s="2">
        <v>14533</v>
      </c>
      <c r="D10" t="s">
        <v>237</v>
      </c>
    </row>
    <row r="11" spans="1:4" x14ac:dyDescent="0.25">
      <c r="A11" t="s">
        <v>373</v>
      </c>
      <c r="B11" s="2"/>
      <c r="C11" s="2">
        <v>92533</v>
      </c>
    </row>
    <row r="12" spans="1:4" x14ac:dyDescent="0.25">
      <c r="A12" t="s">
        <v>374</v>
      </c>
      <c r="B12" s="2"/>
      <c r="C12" s="2">
        <v>2430</v>
      </c>
    </row>
    <row r="13" spans="1:4" x14ac:dyDescent="0.25">
      <c r="B13" s="2"/>
      <c r="C13" s="2"/>
    </row>
    <row r="14" spans="1:4" x14ac:dyDescent="0.25">
      <c r="A14" t="s">
        <v>234</v>
      </c>
      <c r="B14" s="2"/>
      <c r="C14" s="2">
        <v>10000</v>
      </c>
    </row>
    <row r="15" spans="1:4" ht="30" customHeight="1" x14ac:dyDescent="0.25">
      <c r="A15" s="46" t="s">
        <v>235</v>
      </c>
      <c r="B15" s="5"/>
      <c r="C15" s="5">
        <f>SUM(C7:C14)</f>
        <v>213880</v>
      </c>
    </row>
    <row r="16" spans="1:4" x14ac:dyDescent="0.25">
      <c r="A16" s="9" t="s">
        <v>371</v>
      </c>
      <c r="B16" s="9"/>
      <c r="C16" s="9"/>
    </row>
    <row r="18" spans="1:3" x14ac:dyDescent="0.25">
      <c r="A18" s="4" t="s">
        <v>245</v>
      </c>
    </row>
    <row r="20" spans="1:3" x14ac:dyDescent="0.25">
      <c r="A20" s="1" t="s">
        <v>269</v>
      </c>
      <c r="C20" s="2">
        <f>C22-C21</f>
        <v>215366</v>
      </c>
    </row>
    <row r="21" spans="1:3" x14ac:dyDescent="0.25">
      <c r="A21" t="s">
        <v>246</v>
      </c>
      <c r="C21" s="48">
        <v>92533</v>
      </c>
    </row>
    <row r="22" spans="1:3" x14ac:dyDescent="0.25">
      <c r="A22" s="15" t="s">
        <v>247</v>
      </c>
      <c r="C22" s="5">
        <v>307899</v>
      </c>
    </row>
    <row r="23" spans="1:3" x14ac:dyDescent="0.25">
      <c r="A23" s="6" t="s">
        <v>372</v>
      </c>
      <c r="C23" s="2"/>
    </row>
    <row r="24" spans="1:3" x14ac:dyDescent="0.25">
      <c r="B24" s="2"/>
    </row>
    <row r="25" spans="1:3" x14ac:dyDescent="0.25">
      <c r="B25" s="2"/>
    </row>
    <row r="26" spans="1:3" x14ac:dyDescent="0.25">
      <c r="B26" s="2"/>
    </row>
  </sheetData>
  <pageMargins left="0.7" right="0.7" top="0.75" bottom="0.75" header="0.3" footer="0.3"/>
  <pageSetup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7"/>
  <sheetViews>
    <sheetView workbookViewId="0">
      <selection activeCell="H13" sqref="H13"/>
    </sheetView>
  </sheetViews>
  <sheetFormatPr defaultRowHeight="15" x14ac:dyDescent="0.25"/>
  <cols>
    <col min="1" max="1" width="11.140625" customWidth="1"/>
    <col min="2" max="2" width="10.85546875" customWidth="1"/>
    <col min="3" max="5" width="10.140625" bestFit="1" customWidth="1"/>
    <col min="6" max="6" width="10.140625" customWidth="1"/>
    <col min="7" max="9" width="10.140625" bestFit="1" customWidth="1"/>
  </cols>
  <sheetData>
    <row r="1" spans="1:8" x14ac:dyDescent="0.25">
      <c r="A1" s="4" t="s">
        <v>113</v>
      </c>
      <c r="H1" s="4" t="s">
        <v>187</v>
      </c>
    </row>
    <row r="2" spans="1:8" x14ac:dyDescent="0.25">
      <c r="A2" s="4" t="s">
        <v>124</v>
      </c>
    </row>
    <row r="4" spans="1:8" x14ac:dyDescent="0.25">
      <c r="C4" s="8" t="s">
        <v>47</v>
      </c>
      <c r="D4" s="8" t="s">
        <v>47</v>
      </c>
      <c r="E4" s="8" t="s">
        <v>47</v>
      </c>
      <c r="F4" s="8" t="s">
        <v>47</v>
      </c>
      <c r="G4" s="8" t="s">
        <v>2</v>
      </c>
      <c r="H4" s="8" t="s">
        <v>3</v>
      </c>
    </row>
    <row r="5" spans="1:8" x14ac:dyDescent="0.25">
      <c r="C5" s="8" t="s">
        <v>260</v>
      </c>
      <c r="D5" s="8" t="s">
        <v>275</v>
      </c>
      <c r="E5" s="8" t="s">
        <v>292</v>
      </c>
      <c r="F5" s="8" t="s">
        <v>300</v>
      </c>
      <c r="G5" s="8" t="s">
        <v>319</v>
      </c>
      <c r="H5" s="8" t="s">
        <v>380</v>
      </c>
    </row>
    <row r="6" spans="1:8" x14ac:dyDescent="0.25">
      <c r="A6" t="s">
        <v>48</v>
      </c>
    </row>
    <row r="7" spans="1:8" x14ac:dyDescent="0.25">
      <c r="A7" t="s">
        <v>49</v>
      </c>
      <c r="C7" s="2">
        <v>5926</v>
      </c>
      <c r="D7" s="2">
        <v>6204</v>
      </c>
      <c r="E7" s="2">
        <v>5962</v>
      </c>
      <c r="F7" s="2">
        <v>7005</v>
      </c>
      <c r="G7" s="2">
        <v>8840</v>
      </c>
      <c r="H7" s="2">
        <v>8800</v>
      </c>
    </row>
    <row r="8" spans="1:8" x14ac:dyDescent="0.25">
      <c r="A8" t="s">
        <v>46</v>
      </c>
      <c r="C8" s="2">
        <v>18336</v>
      </c>
      <c r="D8" s="2">
        <v>21798</v>
      </c>
      <c r="E8" s="2">
        <v>29784</v>
      </c>
      <c r="F8" s="2">
        <v>56521</v>
      </c>
      <c r="G8" s="2">
        <f>G9-G7</f>
        <v>39160</v>
      </c>
      <c r="H8" s="2">
        <f>H9-H7</f>
        <v>36200</v>
      </c>
    </row>
    <row r="9" spans="1:8" x14ac:dyDescent="0.25">
      <c r="A9" s="12" t="s">
        <v>228</v>
      </c>
      <c r="B9" s="12"/>
      <c r="C9" s="41">
        <f>SUM(C7:C8)</f>
        <v>24262</v>
      </c>
      <c r="D9" s="41">
        <f>SUM(D7:D8)</f>
        <v>28002</v>
      </c>
      <c r="E9" s="41">
        <v>28002</v>
      </c>
      <c r="F9" s="41">
        <f>SUM(F7:F8)</f>
        <v>63526</v>
      </c>
      <c r="G9" s="41">
        <v>48000</v>
      </c>
      <c r="H9" s="41">
        <v>45000</v>
      </c>
    </row>
    <row r="10" spans="1:8" x14ac:dyDescent="0.25">
      <c r="G10" s="2"/>
    </row>
    <row r="11" spans="1:8" x14ac:dyDescent="0.25">
      <c r="A11" t="s">
        <v>227</v>
      </c>
      <c r="C11" s="2">
        <v>2669</v>
      </c>
      <c r="D11" s="2">
        <v>2804</v>
      </c>
      <c r="E11" s="2">
        <v>2698</v>
      </c>
      <c r="F11" s="2">
        <v>2319</v>
      </c>
      <c r="G11" s="2">
        <v>2250</v>
      </c>
      <c r="H11" s="2">
        <v>2250</v>
      </c>
    </row>
    <row r="12" spans="1:8" x14ac:dyDescent="0.25">
      <c r="A12" t="s">
        <v>338</v>
      </c>
      <c r="C12" s="2"/>
      <c r="D12" s="2"/>
      <c r="E12" s="2">
        <v>2911</v>
      </c>
      <c r="F12" s="2">
        <v>3955</v>
      </c>
      <c r="G12" s="2">
        <v>22500</v>
      </c>
      <c r="H12" s="2">
        <v>22500</v>
      </c>
    </row>
    <row r="13" spans="1:8" x14ac:dyDescent="0.25">
      <c r="G13" s="2"/>
    </row>
    <row r="14" spans="1:8" ht="15.75" thickBot="1" x14ac:dyDescent="0.3">
      <c r="A14" s="7" t="s">
        <v>229</v>
      </c>
      <c r="B14" s="43"/>
      <c r="C14" s="44">
        <f>C9+C11</f>
        <v>26931</v>
      </c>
      <c r="D14" s="44">
        <f>D9+D11</f>
        <v>30806</v>
      </c>
      <c r="E14" s="44">
        <f>E9+E11</f>
        <v>30700</v>
      </c>
      <c r="F14" s="44">
        <f>F9+F11+F12</f>
        <v>69800</v>
      </c>
      <c r="G14" s="44">
        <f>G9+G11+G12</f>
        <v>72750</v>
      </c>
      <c r="H14" s="44">
        <f>H9+H11+H12</f>
        <v>69750</v>
      </c>
    </row>
    <row r="15" spans="1:8" ht="15.75" thickTop="1" x14ac:dyDescent="0.25"/>
    <row r="17" spans="1:8" ht="30" customHeight="1" x14ac:dyDescent="0.25">
      <c r="A17" s="87" t="s">
        <v>339</v>
      </c>
      <c r="B17" s="87"/>
      <c r="C17" s="87"/>
      <c r="D17" s="87"/>
      <c r="E17" s="87"/>
      <c r="F17" s="87"/>
      <c r="G17" s="87"/>
      <c r="H17" s="87"/>
    </row>
  </sheetData>
  <mergeCells count="1">
    <mergeCell ref="A17:H17"/>
  </mergeCells>
  <pageMargins left="0.7" right="0.7" top="0.75" bottom="0.75" header="0.3" footer="0.3"/>
  <pageSetup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3"/>
  <sheetViews>
    <sheetView workbookViewId="0">
      <selection activeCell="G19" sqref="G19"/>
    </sheetView>
  </sheetViews>
  <sheetFormatPr defaultRowHeight="15" x14ac:dyDescent="0.25"/>
  <cols>
    <col min="1" max="1" width="28" customWidth="1"/>
    <col min="2" max="2" width="4" customWidth="1"/>
    <col min="3" max="3" width="11.42578125" bestFit="1" customWidth="1"/>
    <col min="4" max="4" width="10.140625" bestFit="1" customWidth="1"/>
    <col min="5" max="5" width="11.140625" bestFit="1" customWidth="1"/>
    <col min="6" max="6" width="11.140625" customWidth="1"/>
    <col min="7" max="7" width="12" bestFit="1" customWidth="1"/>
    <col min="8" max="8" width="11.42578125" bestFit="1" customWidth="1"/>
    <col min="9" max="9" width="8" bestFit="1" customWidth="1"/>
    <col min="11" max="11" width="12" bestFit="1" customWidth="1"/>
    <col min="12" max="12" width="11.42578125" bestFit="1" customWidth="1"/>
    <col min="13" max="13" width="8" bestFit="1" customWidth="1"/>
  </cols>
  <sheetData>
    <row r="1" spans="1:8" x14ac:dyDescent="0.25">
      <c r="A1" s="4" t="s">
        <v>113</v>
      </c>
      <c r="H1" s="4" t="s">
        <v>187</v>
      </c>
    </row>
    <row r="2" spans="1:8" x14ac:dyDescent="0.25">
      <c r="A2" s="4" t="s">
        <v>125</v>
      </c>
    </row>
    <row r="3" spans="1:8" x14ac:dyDescent="0.25">
      <c r="A3" s="4"/>
    </row>
    <row r="4" spans="1:8" x14ac:dyDescent="0.25">
      <c r="C4" s="8" t="s">
        <v>47</v>
      </c>
      <c r="D4" s="8" t="s">
        <v>47</v>
      </c>
      <c r="E4" s="8" t="s">
        <v>47</v>
      </c>
      <c r="F4" s="69" t="s">
        <v>47</v>
      </c>
      <c r="G4" s="69" t="s">
        <v>2</v>
      </c>
      <c r="H4" s="69" t="s">
        <v>3</v>
      </c>
    </row>
    <row r="5" spans="1:8" x14ac:dyDescent="0.25">
      <c r="C5" s="8" t="s">
        <v>260</v>
      </c>
      <c r="D5" s="8" t="s">
        <v>275</v>
      </c>
      <c r="E5" s="69" t="s">
        <v>292</v>
      </c>
      <c r="F5" s="69" t="s">
        <v>381</v>
      </c>
      <c r="G5" s="69" t="s">
        <v>382</v>
      </c>
      <c r="H5" s="69" t="s">
        <v>380</v>
      </c>
    </row>
    <row r="6" spans="1:8" x14ac:dyDescent="0.25">
      <c r="A6" t="s">
        <v>51</v>
      </c>
      <c r="F6" s="70"/>
      <c r="G6" s="70"/>
      <c r="H6" s="70"/>
    </row>
    <row r="7" spans="1:8" x14ac:dyDescent="0.25">
      <c r="A7" t="s">
        <v>49</v>
      </c>
      <c r="C7" s="2">
        <v>289505</v>
      </c>
      <c r="D7" s="2">
        <v>369105</v>
      </c>
      <c r="E7" s="2">
        <v>377135</v>
      </c>
      <c r="F7" s="2">
        <f>F12-F8-F9-F11-F10</f>
        <v>340587</v>
      </c>
      <c r="G7" s="2">
        <f>G12-G8-G9-G11-G10</f>
        <v>381643</v>
      </c>
      <c r="H7" s="2">
        <f>H12-H11-H10-H9-H8</f>
        <v>363040</v>
      </c>
    </row>
    <row r="8" spans="1:8" x14ac:dyDescent="0.25">
      <c r="A8" t="s">
        <v>45</v>
      </c>
      <c r="C8" s="2">
        <v>115241</v>
      </c>
      <c r="D8" s="2">
        <v>93514</v>
      </c>
      <c r="E8" s="2">
        <v>108100</v>
      </c>
      <c r="F8" s="2">
        <v>82734</v>
      </c>
      <c r="G8" s="2">
        <v>120000</v>
      </c>
      <c r="H8" s="2">
        <v>120000</v>
      </c>
    </row>
    <row r="9" spans="1:8" x14ac:dyDescent="0.25">
      <c r="A9" t="s">
        <v>46</v>
      </c>
      <c r="C9" s="2">
        <v>5273</v>
      </c>
      <c r="D9" s="2">
        <v>4744</v>
      </c>
      <c r="E9" s="2">
        <v>19173</v>
      </c>
      <c r="F9" s="2">
        <v>22691</v>
      </c>
      <c r="G9" s="2">
        <v>12500</v>
      </c>
      <c r="H9" s="2">
        <v>20000</v>
      </c>
    </row>
    <row r="10" spans="1:8" x14ac:dyDescent="0.25">
      <c r="A10" t="s">
        <v>236</v>
      </c>
      <c r="C10" s="2">
        <v>99680</v>
      </c>
      <c r="D10" s="2">
        <v>100214</v>
      </c>
      <c r="E10" s="2">
        <v>102815</v>
      </c>
      <c r="F10" s="2">
        <v>106470</v>
      </c>
      <c r="G10" s="2">
        <v>113785</v>
      </c>
      <c r="H10" s="2">
        <v>108917</v>
      </c>
    </row>
    <row r="11" spans="1:8" x14ac:dyDescent="0.25">
      <c r="A11" t="s">
        <v>50</v>
      </c>
      <c r="C11" s="2">
        <v>12845</v>
      </c>
      <c r="D11" s="2">
        <v>11725</v>
      </c>
      <c r="E11" s="2">
        <v>9509</v>
      </c>
      <c r="F11" s="2">
        <v>13114</v>
      </c>
      <c r="G11" s="2">
        <v>10900</v>
      </c>
      <c r="H11" s="2">
        <v>12500</v>
      </c>
    </row>
    <row r="12" spans="1:8" ht="30.75" thickBot="1" x14ac:dyDescent="0.3">
      <c r="A12" s="14" t="s">
        <v>52</v>
      </c>
      <c r="B12" s="7"/>
      <c r="C12" s="27">
        <f>SUM(C7:C11)</f>
        <v>522544</v>
      </c>
      <c r="D12" s="27">
        <f>SUM(D7:D11)</f>
        <v>579302</v>
      </c>
      <c r="E12" s="27">
        <f>SUM(E7:E11)</f>
        <v>616732</v>
      </c>
      <c r="F12" s="27">
        <v>565596</v>
      </c>
      <c r="G12" s="27">
        <v>638828</v>
      </c>
      <c r="H12" s="27">
        <v>624457</v>
      </c>
    </row>
    <row r="13" spans="1:8" ht="15.75" thickTop="1" x14ac:dyDescent="0.25"/>
  </sheetData>
  <pageMargins left="0.25" right="0.28999999999999998" top="0.75" bottom="0.75" header="0.3" footer="0.3"/>
  <pageSetup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workbookViewId="0">
      <selection activeCell="C16" sqref="C16"/>
    </sheetView>
  </sheetViews>
  <sheetFormatPr defaultRowHeight="15" x14ac:dyDescent="0.25"/>
  <cols>
    <col min="1" max="1" width="44.7109375" customWidth="1"/>
    <col min="2" max="2" width="17" bestFit="1" customWidth="1"/>
  </cols>
  <sheetData>
    <row r="1" spans="1:3" x14ac:dyDescent="0.25">
      <c r="A1" s="4" t="s">
        <v>113</v>
      </c>
      <c r="C1" s="4" t="s">
        <v>187</v>
      </c>
    </row>
    <row r="2" spans="1:3" x14ac:dyDescent="0.25">
      <c r="A2" s="4" t="s">
        <v>383</v>
      </c>
      <c r="B2" s="4"/>
    </row>
    <row r="3" spans="1:3" x14ac:dyDescent="0.25">
      <c r="A3" s="4" t="s">
        <v>130</v>
      </c>
      <c r="B3" s="4"/>
    </row>
    <row r="4" spans="1:3" x14ac:dyDescent="0.25">
      <c r="A4" s="4"/>
      <c r="B4" s="4"/>
    </row>
    <row r="5" spans="1:3" x14ac:dyDescent="0.25">
      <c r="A5" s="4" t="s">
        <v>62</v>
      </c>
      <c r="C5" s="15" t="s">
        <v>71</v>
      </c>
    </row>
    <row r="6" spans="1:3" x14ac:dyDescent="0.25">
      <c r="A6" t="s">
        <v>72</v>
      </c>
      <c r="B6" s="2">
        <v>0</v>
      </c>
    </row>
    <row r="7" spans="1:3" x14ac:dyDescent="0.25">
      <c r="A7" s="12" t="s">
        <v>128</v>
      </c>
      <c r="B7" s="41">
        <f>B6</f>
        <v>0</v>
      </c>
    </row>
    <row r="8" spans="1:3" x14ac:dyDescent="0.25">
      <c r="B8" s="2"/>
    </row>
    <row r="9" spans="1:3" x14ac:dyDescent="0.25">
      <c r="A9" s="4" t="s">
        <v>67</v>
      </c>
      <c r="B9" s="2"/>
    </row>
    <row r="10" spans="1:3" x14ac:dyDescent="0.25">
      <c r="A10" t="s">
        <v>97</v>
      </c>
      <c r="B10" s="2">
        <v>3500</v>
      </c>
    </row>
    <row r="11" spans="1:3" x14ac:dyDescent="0.25">
      <c r="A11" t="s">
        <v>33</v>
      </c>
      <c r="B11" s="2">
        <v>36200</v>
      </c>
    </row>
    <row r="12" spans="1:3" x14ac:dyDescent="0.25">
      <c r="A12" t="s">
        <v>36</v>
      </c>
      <c r="B12" s="2">
        <v>20000</v>
      </c>
    </row>
    <row r="13" spans="1:3" x14ac:dyDescent="0.25">
      <c r="A13" s="12" t="s">
        <v>68</v>
      </c>
      <c r="B13" s="41">
        <f>SUM(B10:B12)</f>
        <v>59700</v>
      </c>
    </row>
    <row r="14" spans="1:3" x14ac:dyDescent="0.25">
      <c r="B14" s="2"/>
    </row>
    <row r="15" spans="1:3" ht="15.75" thickBot="1" x14ac:dyDescent="0.3">
      <c r="A15" s="7" t="s">
        <v>56</v>
      </c>
      <c r="B15" s="44">
        <f>B6-B13</f>
        <v>-59700</v>
      </c>
    </row>
    <row r="16" spans="1:3" ht="15.75" thickTop="1" x14ac:dyDescent="0.25">
      <c r="A16" s="4"/>
      <c r="B16" s="2"/>
    </row>
    <row r="17" spans="1:3" x14ac:dyDescent="0.25">
      <c r="B17" s="2"/>
    </row>
    <row r="18" spans="1:3" ht="30" customHeight="1" thickBot="1" x14ac:dyDescent="0.3">
      <c r="A18" s="47" t="s">
        <v>74</v>
      </c>
      <c r="B18" s="27">
        <v>0</v>
      </c>
    </row>
    <row r="19" spans="1:3" ht="15.75" thickTop="1" x14ac:dyDescent="0.25"/>
    <row r="20" spans="1:3" ht="30" customHeight="1" x14ac:dyDescent="0.25">
      <c r="A20" s="87" t="s">
        <v>384</v>
      </c>
      <c r="B20" s="87"/>
      <c r="C20" s="87"/>
    </row>
  </sheetData>
  <mergeCells count="1">
    <mergeCell ref="A20:C20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Front</vt:lpstr>
      <vt:lpstr>General Fund</vt:lpstr>
      <vt:lpstr>CIP 24-25</vt:lpstr>
      <vt:lpstr>Cash Flow</vt:lpstr>
      <vt:lpstr>AD Critical Upgrades Cash Flow</vt:lpstr>
      <vt:lpstr>DCV Reimb</vt:lpstr>
      <vt:lpstr>Utilities</vt:lpstr>
      <vt:lpstr>Payroll</vt:lpstr>
      <vt:lpstr>Stormwater</vt:lpstr>
      <vt:lpstr>Subventions</vt:lpstr>
      <vt:lpstr>Park</vt:lpstr>
      <vt:lpstr>By Source</vt:lpstr>
      <vt:lpstr>24-25</vt:lpstr>
      <vt:lpstr>Dept Totals</vt:lpstr>
      <vt:lpstr>AdminFinance</vt:lpstr>
      <vt:lpstr>Legal</vt:lpstr>
      <vt:lpstr>District Engineer</vt:lpstr>
      <vt:lpstr>Public Works</vt:lpstr>
      <vt:lpstr>EP</vt:lpstr>
      <vt:lpstr>'General Fund'!Print_Titles</vt:lpstr>
      <vt:lpstr>Payroll!Print_Titles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moblie1</dc:creator>
  <cp:lastModifiedBy>Denece Bixby</cp:lastModifiedBy>
  <cp:lastPrinted>2024-05-23T19:24:13Z</cp:lastPrinted>
  <dcterms:created xsi:type="dcterms:W3CDTF">2014-04-26T17:59:29Z</dcterms:created>
  <dcterms:modified xsi:type="dcterms:W3CDTF">2024-06-14T16:09:23Z</dcterms:modified>
</cp:coreProperties>
</file>