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MID\Budget\2016-2017\"/>
    </mc:Choice>
  </mc:AlternateContent>
  <bookViews>
    <workbookView xWindow="0" yWindow="120" windowWidth="14235" windowHeight="5130" tabRatio="892" activeTab="1"/>
  </bookViews>
  <sheets>
    <sheet name="Front" sheetId="20" r:id="rId1"/>
    <sheet name="General Fund" sheetId="1" r:id="rId2"/>
    <sheet name="CIP" sheetId="10" r:id="rId3"/>
    <sheet name="CIP 15-16" sheetId="21" r:id="rId4"/>
    <sheet name="Cash Flow" sheetId="9" r:id="rId5"/>
    <sheet name="AD Critical Upgrades Cash Flow" sheetId="22" r:id="rId6"/>
    <sheet name="Utilities" sheetId="3" r:id="rId7"/>
    <sheet name="Payroll" sheetId="2" r:id="rId8"/>
    <sheet name="Stormwater" sheetId="6" r:id="rId9"/>
    <sheet name="Subventions" sheetId="5" r:id="rId10"/>
    <sheet name="Park" sheetId="7" r:id="rId11"/>
    <sheet name="By Source" sheetId="4" r:id="rId12"/>
    <sheet name="16-17" sheetId="18" r:id="rId13"/>
    <sheet name="Dept Totals" sheetId="17" r:id="rId14"/>
    <sheet name="AdminFinance" sheetId="11" r:id="rId15"/>
    <sheet name="Legal" sheetId="12" r:id="rId16"/>
    <sheet name="District Engineer" sheetId="13" r:id="rId17"/>
    <sheet name="Public Works" sheetId="14" r:id="rId18"/>
    <sheet name="EP" sheetId="15" r:id="rId19"/>
  </sheets>
  <definedNames>
    <definedName name="_xlnm.Print_Titles" localSheetId="1">'General Fund'!$1:$5</definedName>
    <definedName name="_xlnm.Print_Titles" localSheetId="7">Payroll!$4:$6</definedName>
  </definedNames>
  <calcPr calcId="152511"/>
</workbook>
</file>

<file path=xl/calcChain.xml><?xml version="1.0" encoding="utf-8"?>
<calcChain xmlns="http://schemas.openxmlformats.org/spreadsheetml/2006/main">
  <c r="E32" i="10" l="1"/>
  <c r="E21" i="10"/>
  <c r="E19" i="10"/>
  <c r="E30" i="10"/>
  <c r="D27" i="10"/>
  <c r="D21" i="10"/>
  <c r="E9" i="10"/>
  <c r="E8" i="10"/>
  <c r="E7" i="10"/>
  <c r="E6" i="10"/>
  <c r="E10" i="10"/>
  <c r="C20" i="22" l="1"/>
  <c r="C27" i="22" l="1"/>
  <c r="D22" i="22"/>
  <c r="D29" i="22" l="1"/>
  <c r="E15" i="10"/>
  <c r="J25" i="14" l="1"/>
  <c r="F7" i="14"/>
  <c r="I7" i="14" s="1"/>
  <c r="F12" i="14"/>
  <c r="F11" i="14"/>
  <c r="I12" i="14"/>
  <c r="I9" i="14"/>
  <c r="I11" i="14"/>
  <c r="F10" i="14"/>
  <c r="I10" i="14" s="1"/>
  <c r="F8" i="14"/>
  <c r="I8" i="14" s="1"/>
  <c r="G11" i="14"/>
  <c r="G10" i="14"/>
  <c r="G9" i="14"/>
  <c r="G8" i="14"/>
  <c r="J13" i="14"/>
  <c r="H10" i="14"/>
  <c r="H9" i="14"/>
  <c r="H8" i="14"/>
  <c r="H7" i="14"/>
  <c r="H13" i="14" l="1"/>
  <c r="F76" i="18"/>
  <c r="F36" i="4"/>
  <c r="F27" i="4"/>
  <c r="F46" i="4"/>
  <c r="F7" i="2" l="1"/>
  <c r="F35" i="21" l="1"/>
  <c r="F33" i="21"/>
  <c r="F8" i="21"/>
  <c r="F9" i="21"/>
  <c r="F10" i="21"/>
  <c r="F11" i="21"/>
  <c r="F12" i="21"/>
  <c r="B13" i="21"/>
  <c r="B9" i="10" l="1"/>
  <c r="B7" i="10"/>
  <c r="B21" i="10"/>
  <c r="H64" i="1" l="1"/>
  <c r="H53" i="1" l="1"/>
  <c r="H13" i="1"/>
  <c r="H55" i="1" l="1"/>
  <c r="H66" i="1" s="1"/>
  <c r="G64" i="1"/>
  <c r="F64" i="1"/>
  <c r="G51" i="20"/>
  <c r="G16" i="20"/>
  <c r="C64" i="1"/>
  <c r="C53" i="1"/>
  <c r="C13" i="1"/>
  <c r="C55" i="1" l="1"/>
  <c r="C66" i="1" s="1"/>
  <c r="G53" i="20"/>
  <c r="G54" i="20" s="1"/>
  <c r="G6" i="17" l="1"/>
  <c r="G7" i="17"/>
  <c r="G8" i="17"/>
  <c r="G5" i="17"/>
  <c r="G13" i="14" l="1"/>
  <c r="H7" i="13" l="1"/>
  <c r="F27" i="18"/>
  <c r="F17" i="4"/>
  <c r="F18" i="4"/>
  <c r="F19" i="4"/>
  <c r="F20" i="4"/>
  <c r="F21" i="4"/>
  <c r="F22" i="4"/>
  <c r="F23" i="4"/>
  <c r="F24" i="4"/>
  <c r="F25" i="4"/>
  <c r="F26" i="4"/>
  <c r="F28" i="4"/>
  <c r="F30" i="4"/>
  <c r="F31" i="4"/>
  <c r="F32" i="4"/>
  <c r="F33" i="4"/>
  <c r="F34" i="4"/>
  <c r="F35" i="4"/>
  <c r="F37" i="4"/>
  <c r="F38" i="4"/>
  <c r="F40" i="4"/>
  <c r="F41" i="4"/>
  <c r="F43" i="4"/>
  <c r="F44" i="4"/>
  <c r="F45" i="4"/>
  <c r="F47" i="4"/>
  <c r="F48" i="4"/>
  <c r="F49" i="4"/>
  <c r="F50" i="4"/>
  <c r="F16" i="4"/>
  <c r="F11" i="4"/>
  <c r="F12" i="4"/>
  <c r="F10" i="4"/>
  <c r="F9" i="4"/>
  <c r="H7" i="2"/>
  <c r="E7" i="2"/>
  <c r="G7" i="2"/>
  <c r="B13" i="6" l="1"/>
  <c r="H8" i="3" l="1"/>
  <c r="G8" i="3"/>
  <c r="B13" i="7"/>
  <c r="E51" i="20" l="1"/>
  <c r="D51" i="20"/>
  <c r="C51" i="20"/>
  <c r="B51" i="20"/>
  <c r="E16" i="20"/>
  <c r="E53" i="20" s="1"/>
  <c r="E54" i="20" s="1"/>
  <c r="D16" i="20"/>
  <c r="D53" i="20" s="1"/>
  <c r="D54" i="20" s="1"/>
  <c r="C16" i="20"/>
  <c r="C53" i="20" s="1"/>
  <c r="C54" i="20" s="1"/>
  <c r="B16" i="20"/>
  <c r="B53" i="20" s="1"/>
  <c r="B54" i="20" s="1"/>
  <c r="E64" i="1" l="1"/>
  <c r="E53" i="1"/>
  <c r="E13" i="1"/>
  <c r="E55" i="1" l="1"/>
  <c r="E66" i="1" s="1"/>
  <c r="C21" i="10"/>
  <c r="C27" i="10" s="1"/>
  <c r="B27" i="10"/>
  <c r="D33" i="21" l="1"/>
  <c r="C33" i="21"/>
  <c r="B33" i="21"/>
  <c r="E28" i="21"/>
  <c r="D28" i="21"/>
  <c r="C28" i="21"/>
  <c r="F28" i="21"/>
  <c r="E24" i="21"/>
  <c r="E30" i="21" s="1"/>
  <c r="D24" i="21"/>
  <c r="D30" i="21" s="1"/>
  <c r="C24" i="21"/>
  <c r="C30" i="21" s="1"/>
  <c r="B24" i="21"/>
  <c r="E13" i="21"/>
  <c r="F13" i="21" s="1"/>
  <c r="D13" i="21"/>
  <c r="C13" i="21"/>
  <c r="F7" i="21"/>
  <c r="F6" i="21"/>
  <c r="F24" i="21" l="1"/>
  <c r="F30" i="21" s="1"/>
  <c r="B11" i="9" l="1"/>
  <c r="B19" i="9"/>
  <c r="D4" i="9" l="1"/>
  <c r="G53" i="1" l="1"/>
  <c r="G13" i="1" l="1"/>
  <c r="G55" i="1" s="1"/>
  <c r="G66" i="1" s="1"/>
  <c r="F7" i="4"/>
  <c r="C13" i="9"/>
  <c r="D13" i="9" s="1"/>
  <c r="F8" i="12"/>
  <c r="F17" i="15"/>
  <c r="F13" i="15"/>
  <c r="F51" i="20"/>
  <c r="F16" i="20"/>
  <c r="F41" i="11"/>
  <c r="F10" i="18"/>
  <c r="F64" i="18"/>
  <c r="J26" i="14"/>
  <c r="F47" i="18"/>
  <c r="F33" i="18"/>
  <c r="F21" i="18"/>
  <c r="D9" i="17"/>
  <c r="E9" i="17"/>
  <c r="F9" i="17"/>
  <c r="C9" i="17"/>
  <c r="B7" i="6"/>
  <c r="B7" i="5"/>
  <c r="B21" i="5" s="1"/>
  <c r="J17" i="14"/>
  <c r="F8" i="15"/>
  <c r="F19" i="15" s="1"/>
  <c r="G8" i="13"/>
  <c r="G10" i="13" s="1"/>
  <c r="H8" i="13"/>
  <c r="H10" i="13" s="1"/>
  <c r="F8" i="13"/>
  <c r="F10" i="13" s="1"/>
  <c r="G37" i="14"/>
  <c r="H37" i="14"/>
  <c r="I37" i="14"/>
  <c r="F37" i="14"/>
  <c r="G31" i="14"/>
  <c r="H31" i="14"/>
  <c r="I31" i="14"/>
  <c r="F31" i="14"/>
  <c r="G20" i="14"/>
  <c r="H20" i="14"/>
  <c r="I20" i="14"/>
  <c r="F20" i="14"/>
  <c r="F13" i="12"/>
  <c r="F15" i="12"/>
  <c r="F28" i="11"/>
  <c r="F20" i="11"/>
  <c r="E25" i="10"/>
  <c r="J19" i="14"/>
  <c r="J16" i="14"/>
  <c r="J24" i="14"/>
  <c r="J27" i="14"/>
  <c r="J28" i="14"/>
  <c r="J30" i="14"/>
  <c r="J29" i="14"/>
  <c r="J23" i="14"/>
  <c r="J36" i="14"/>
  <c r="J35" i="14"/>
  <c r="J34" i="14"/>
  <c r="J18" i="14"/>
  <c r="J31" i="14" l="1"/>
  <c r="E27" i="10"/>
  <c r="F53" i="20"/>
  <c r="F54" i="20" s="1"/>
  <c r="G9" i="17"/>
  <c r="G39" i="14"/>
  <c r="F66" i="18"/>
  <c r="F68" i="18" s="1"/>
  <c r="F78" i="18" s="1"/>
  <c r="J37" i="14"/>
  <c r="J20" i="14"/>
  <c r="H39" i="14"/>
  <c r="I13" i="14"/>
  <c r="I39" i="14" s="1"/>
  <c r="F13" i="14"/>
  <c r="F39" i="14" s="1"/>
  <c r="F13" i="11"/>
  <c r="F43" i="11" s="1"/>
  <c r="J39" i="14" l="1"/>
  <c r="C21" i="9"/>
  <c r="C26" i="9" l="1"/>
  <c r="D21" i="9"/>
  <c r="B15" i="7"/>
  <c r="B15" i="6"/>
  <c r="B16" i="5"/>
  <c r="B18" i="5" s="1"/>
  <c r="E13" i="4"/>
  <c r="D64" i="1"/>
  <c r="C7" i="2"/>
  <c r="D7" i="2"/>
  <c r="C51" i="4"/>
  <c r="D51" i="4"/>
  <c r="E51" i="4"/>
  <c r="E53" i="4" s="1"/>
  <c r="B51" i="4"/>
  <c r="C13" i="4"/>
  <c r="D13" i="4"/>
  <c r="B13" i="4"/>
  <c r="F13" i="4" s="1"/>
  <c r="F51" i="4"/>
  <c r="C10" i="3"/>
  <c r="D10" i="3"/>
  <c r="F53" i="1"/>
  <c r="D53" i="1"/>
  <c r="D13" i="1"/>
  <c r="F13" i="1"/>
  <c r="F53" i="4" l="1"/>
  <c r="B53" i="4"/>
  <c r="D53" i="4"/>
  <c r="C53" i="4"/>
  <c r="D55" i="1"/>
  <c r="D66" i="1" s="1"/>
  <c r="F55" i="1"/>
  <c r="F66" i="1" s="1"/>
</calcChain>
</file>

<file path=xl/sharedStrings.xml><?xml version="1.0" encoding="utf-8"?>
<sst xmlns="http://schemas.openxmlformats.org/spreadsheetml/2006/main" count="609" uniqueCount="296">
  <si>
    <t>Property Taxes</t>
  </si>
  <si>
    <t>2010-2011</t>
  </si>
  <si>
    <t>2011-2012</t>
  </si>
  <si>
    <t>2012-2013</t>
  </si>
  <si>
    <t>Adopted</t>
  </si>
  <si>
    <t>2013-2014</t>
  </si>
  <si>
    <t>Estimated</t>
  </si>
  <si>
    <t>Projected</t>
  </si>
  <si>
    <t>2014-2015</t>
  </si>
  <si>
    <t>Interest</t>
  </si>
  <si>
    <t>Miscellaneous Income</t>
  </si>
  <si>
    <t>TOTAL REVENUES</t>
  </si>
  <si>
    <t>EXPENSES</t>
  </si>
  <si>
    <t>Building Fees</t>
  </si>
  <si>
    <t>Stormwater Reimbursement (for current fiscal year)</t>
  </si>
  <si>
    <t>Subventions Reimbursement (for prior fiscal year)</t>
  </si>
  <si>
    <t>Accounting Fees</t>
  </si>
  <si>
    <t>Land Lease</t>
  </si>
  <si>
    <t>Advertising/Legal Notices</t>
  </si>
  <si>
    <t>Fees/Licenses/Permits</t>
  </si>
  <si>
    <t>Bldg and Yard Maintenance</t>
  </si>
  <si>
    <t>Community Outreach</t>
  </si>
  <si>
    <t>County Election Fees</t>
  </si>
  <si>
    <t>Drainage and Pumps</t>
  </si>
  <si>
    <t>Safety Equip/Uniforms</t>
  </si>
  <si>
    <t>Equipment Maintenance</t>
  </si>
  <si>
    <t>Fuel/Oil/Tires</t>
  </si>
  <si>
    <t>Insurance</t>
  </si>
  <si>
    <t>Judgments/Settlements</t>
  </si>
  <si>
    <t>Lease/Purchase</t>
  </si>
  <si>
    <t>Legal Fees</t>
  </si>
  <si>
    <t>Meetings/Seminars</t>
  </si>
  <si>
    <t>Office Supplies</t>
  </si>
  <si>
    <t>Postage</t>
  </si>
  <si>
    <t>Shop Tools &amp; Equipment</t>
  </si>
  <si>
    <t>Siren Maintenance</t>
  </si>
  <si>
    <t>Subcontractors: Consultants</t>
  </si>
  <si>
    <t>Shop Supplies</t>
  </si>
  <si>
    <t>Taxes</t>
  </si>
  <si>
    <t>Telephone</t>
  </si>
  <si>
    <t>Travel</t>
  </si>
  <si>
    <t>Utilities</t>
  </si>
  <si>
    <t>Detailed</t>
  </si>
  <si>
    <t>Attachment</t>
  </si>
  <si>
    <t>Payroll and Employee Benefits</t>
  </si>
  <si>
    <t>TOTAL EXPENSES</t>
  </si>
  <si>
    <t>TOTAL GENERAL FUND REVENUES</t>
  </si>
  <si>
    <t>TOTAL GENERAL FUND EXPENSES</t>
  </si>
  <si>
    <t>Levee Material</t>
  </si>
  <si>
    <t>Mitigation Site Maint.</t>
  </si>
  <si>
    <t>Subvention Repairs and Maint.</t>
  </si>
  <si>
    <t>Engineers</t>
  </si>
  <si>
    <t>Levee Trucking</t>
  </si>
  <si>
    <t>Subventions</t>
  </si>
  <si>
    <t>Stormwater</t>
  </si>
  <si>
    <t>Final</t>
  </si>
  <si>
    <t>UTILITIES</t>
  </si>
  <si>
    <t>General Fund</t>
  </si>
  <si>
    <t>Park</t>
  </si>
  <si>
    <t>TOTAL UTILITIES</t>
  </si>
  <si>
    <t>PAYROLL AND EMPLOYEE BENEFITS</t>
  </si>
  <si>
    <t>TOTAL PAYROLL AND EMPLOYEE BENEFITS</t>
  </si>
  <si>
    <t>NET FUND</t>
  </si>
  <si>
    <t>General and Admin</t>
  </si>
  <si>
    <t>Total</t>
  </si>
  <si>
    <t>Transfer from Park Fund</t>
  </si>
  <si>
    <t>EXCESS REVENUES OVER (Under) EXPENSES</t>
  </si>
  <si>
    <t>OTHER FINANCING SOURCES</t>
  </si>
  <si>
    <t>NET CHANGE IN FUND BALANCE</t>
  </si>
  <si>
    <t>Equipment Purchase</t>
  </si>
  <si>
    <t>Equipment Rental</t>
  </si>
  <si>
    <t>Meals/Entertainment</t>
  </si>
  <si>
    <t>Funding Source:</t>
  </si>
  <si>
    <t>DWR Subventions</t>
  </si>
  <si>
    <t>Reimbursement for prior fiscal year expenses</t>
  </si>
  <si>
    <t>Mitigation Site Maintenance</t>
  </si>
  <si>
    <t>Subventions Repairs and Maintenance</t>
  </si>
  <si>
    <t>Current year expenses:</t>
  </si>
  <si>
    <t>Total Fund Expenses</t>
  </si>
  <si>
    <t>Reimbursement from Stormwater Fund</t>
  </si>
  <si>
    <t>Reimbursement from Subventions Fund</t>
  </si>
  <si>
    <t>CoCoCo Stormwater Agreement</t>
  </si>
  <si>
    <t>Reimbursement for current fiscal year expenses</t>
  </si>
  <si>
    <t>Total Other Financing Sources (ADD)</t>
  </si>
  <si>
    <t>TRANSFER TO GENERAL FUND ACCOUNT TO PARTIALLY REIMBURSE FOR EXPENSES INCURRED</t>
  </si>
  <si>
    <t>TRANSFER TO GENERAL FUND ACCOUNT TO REIMBURSE FOR EXPENSES INCURRED</t>
  </si>
  <si>
    <t>Engineers (planning)</t>
  </si>
  <si>
    <t>Engineers (construction)</t>
  </si>
  <si>
    <t>Operating Reserve</t>
  </si>
  <si>
    <t>Restricted DCV funds</t>
  </si>
  <si>
    <t>Unrestricted funds</t>
  </si>
  <si>
    <t>Net change in Fund Balance</t>
  </si>
  <si>
    <t>Total Available</t>
  </si>
  <si>
    <t>Total Fund Budgeted Expenses</t>
  </si>
  <si>
    <t>CAPITAL IMPROVEMENT PROJECTS AND SPECIAL PROJECTS</t>
  </si>
  <si>
    <t>CDBG Grant</t>
  </si>
  <si>
    <t>FUNDING SOURCE</t>
  </si>
  <si>
    <t>Pump Improvements</t>
  </si>
  <si>
    <t>Wages</t>
  </si>
  <si>
    <t>Worker's Comp. Ins.</t>
  </si>
  <si>
    <t>Health Insurance</t>
  </si>
  <si>
    <t>Retirement</t>
  </si>
  <si>
    <t>Wages and Employee Benefits</t>
  </si>
  <si>
    <t>Employer Tax:Social Security</t>
  </si>
  <si>
    <t>Employer Tax: Medicare</t>
  </si>
  <si>
    <t>Employer Tax: SUTA</t>
  </si>
  <si>
    <t>Operation and Maintenance</t>
  </si>
  <si>
    <t>Professional and Specialized Services</t>
  </si>
  <si>
    <t>Services and Supplies</t>
  </si>
  <si>
    <t>Drainage</t>
  </si>
  <si>
    <t>Parks</t>
  </si>
  <si>
    <t>Shop</t>
  </si>
  <si>
    <t xml:space="preserve">Levee/Mitigation  </t>
  </si>
  <si>
    <t>Maintenance</t>
  </si>
  <si>
    <t>Shop Tools/Equipment</t>
  </si>
  <si>
    <t>Drainage/Pump Maintenance</t>
  </si>
  <si>
    <t>Office Equipment Lease/Purchase</t>
  </si>
  <si>
    <t>Subvention Repairs/Maintenance</t>
  </si>
  <si>
    <t>Safety Equipment/Uniforms</t>
  </si>
  <si>
    <t>Building/Yard Maintenance</t>
  </si>
  <si>
    <t>Subcontractors</t>
  </si>
  <si>
    <t>Consultants</t>
  </si>
  <si>
    <t>Labor Compliance Monitoring</t>
  </si>
  <si>
    <t>Total Capital Improvement Projects</t>
  </si>
  <si>
    <t>Contingencies</t>
  </si>
  <si>
    <t>Subcontractors (construction svcs)</t>
  </si>
  <si>
    <t>Sub Total Professional and Specialized Services</t>
  </si>
  <si>
    <t>Other Expenses</t>
  </si>
  <si>
    <t>Sub Total Other Expenses</t>
  </si>
  <si>
    <t>TOTAL FUNDING</t>
  </si>
  <si>
    <t>GENERAL FUND NET CONTRIBUTION</t>
  </si>
  <si>
    <t>BETHEL ISLAND MUNICIPAL IMPROVEMENT DISTRICT</t>
  </si>
  <si>
    <t>Sub Total Wages and Employee Benefits</t>
  </si>
  <si>
    <t>Sub Total Services and Supplies</t>
  </si>
  <si>
    <t>EXPENSES:</t>
  </si>
  <si>
    <t>Sub Total Operation and Maintenance</t>
  </si>
  <si>
    <t>ADMINISTRATION AND FINANCE</t>
  </si>
  <si>
    <t>DISTRICT LEGAL COUNSEL</t>
  </si>
  <si>
    <t>Subcontractors: PMC</t>
  </si>
  <si>
    <t>PUBLIC WORKS</t>
  </si>
  <si>
    <t>Admin/Finance</t>
  </si>
  <si>
    <t>Levee/Mitigation Maintenance</t>
  </si>
  <si>
    <t>EMERGENCY PREPAREDNESS</t>
  </si>
  <si>
    <t>ATTACHMENT #1</t>
  </si>
  <si>
    <t>ATTACHMENT #2</t>
  </si>
  <si>
    <t>REVENUES:</t>
  </si>
  <si>
    <t>Engineers (see District Engineer)</t>
  </si>
  <si>
    <t>Total Reimbursement</t>
  </si>
  <si>
    <t>ATTACHMENT #4</t>
  </si>
  <si>
    <t>ATTACHMENT #3</t>
  </si>
  <si>
    <t>ATTACHMENT #5</t>
  </si>
  <si>
    <t>GENERAL FUND CASH FLOW</t>
  </si>
  <si>
    <t>Capital Improvement Projects and Special Projects</t>
  </si>
  <si>
    <t>TOTAL</t>
  </si>
  <si>
    <t>(Already included in Admin &amp; Finance and Public Works)</t>
  </si>
  <si>
    <t>Total General Fund Expenses</t>
  </si>
  <si>
    <t>OTHER FINANCING SOURCES IN SUPPORT OF GENERAL FUND</t>
  </si>
  <si>
    <t>Net General Fund Balance (Deficit)</t>
  </si>
  <si>
    <t>TOTAL OF ALL GENERAL FUND OPERATING DEPARTMENTS</t>
  </si>
  <si>
    <t>Community Outreach (Web site)</t>
  </si>
  <si>
    <t>DEPARTMENT: DISTRICT LEGAL COUNSEL</t>
  </si>
  <si>
    <t>DEPARTMENT: ADMINISTRATION AND FINANCE</t>
  </si>
  <si>
    <t>DEPARTMENT: PUBLIC WORKS</t>
  </si>
  <si>
    <t>DEPARTMENT: DISTRICT ENGINEER</t>
  </si>
  <si>
    <t>DEPARTMENT: EMERGENCY PREPAREDNESS</t>
  </si>
  <si>
    <t>Community Outreach (web site)</t>
  </si>
  <si>
    <t>Contingency Reserve</t>
  </si>
  <si>
    <t>*</t>
  </si>
  <si>
    <t>EXHIBIT 1</t>
  </si>
  <si>
    <t>EXHIBIT 2</t>
  </si>
  <si>
    <t>EXHIBIT 3</t>
  </si>
  <si>
    <t>EXHIBIT 5</t>
  </si>
  <si>
    <t>EXHIBIT 6</t>
  </si>
  <si>
    <t>EXHIBIT 7</t>
  </si>
  <si>
    <t>EXHIBIT 7A</t>
  </si>
  <si>
    <t>EXHIBIT 7C</t>
  </si>
  <si>
    <t>EXHIBIT 7E</t>
  </si>
  <si>
    <t>EXHIBIT 7D</t>
  </si>
  <si>
    <t>EXHIBIT 7B</t>
  </si>
  <si>
    <t>2009-2010</t>
  </si>
  <si>
    <t>Property taxes</t>
  </si>
  <si>
    <t>DWR Special Projects</t>
  </si>
  <si>
    <t>DWR adjustments</t>
  </si>
  <si>
    <t>Contra Costa County (Stormwater)</t>
  </si>
  <si>
    <t>Delta Coves Reimb.</t>
  </si>
  <si>
    <t>SunCal</t>
  </si>
  <si>
    <t>FEMA</t>
  </si>
  <si>
    <t>Construction Permits</t>
  </si>
  <si>
    <t>Other Revenue</t>
  </si>
  <si>
    <t>EXPENDITURES:</t>
  </si>
  <si>
    <t>Accounting</t>
  </si>
  <si>
    <t>Advertising</t>
  </si>
  <si>
    <t>Bldg/yard exp.</t>
  </si>
  <si>
    <t>Consulting Engineers</t>
  </si>
  <si>
    <t>Consulting Environmental</t>
  </si>
  <si>
    <t>County and annual fees</t>
  </si>
  <si>
    <t>Employee Benefits</t>
  </si>
  <si>
    <t>Equip maint/operation</t>
  </si>
  <si>
    <t>Equipment purchase</t>
  </si>
  <si>
    <t>Equipment rental</t>
  </si>
  <si>
    <t>Fuel, oil, tires</t>
  </si>
  <si>
    <t>Legal</t>
  </si>
  <si>
    <t>Levee maint, engineering and mitigation</t>
  </si>
  <si>
    <t>Meals/entertainment</t>
  </si>
  <si>
    <t>Meetings/seminars</t>
  </si>
  <si>
    <t>Miscellaneous</t>
  </si>
  <si>
    <t>Mitigation maint.</t>
  </si>
  <si>
    <t>Office expense</t>
  </si>
  <si>
    <t>Payroll taxes</t>
  </si>
  <si>
    <t>Pension expense</t>
  </si>
  <si>
    <t>Repairs and maint.</t>
  </si>
  <si>
    <t>Salaries</t>
  </si>
  <si>
    <t>Supplies</t>
  </si>
  <si>
    <t>Taxes and licenses</t>
  </si>
  <si>
    <t>Settlements/judgments</t>
  </si>
  <si>
    <t>Workers comp ins.</t>
  </si>
  <si>
    <t>Capital outlays</t>
  </si>
  <si>
    <t>TOTAL EXPENDITURES</t>
  </si>
  <si>
    <t>EXCESS (DEFICIENCY) OF REVENUES OVER EXPENDITURES</t>
  </si>
  <si>
    <t>BEGINNING FUND BALANCE</t>
  </si>
  <si>
    <t>ENDING FUND BALANCE</t>
  </si>
  <si>
    <t>ANNUAL REVENUE/EXPENSES COMPARISON</t>
  </si>
  <si>
    <t>EXHIBIT 4</t>
  </si>
  <si>
    <t>Communications Grant expenses</t>
  </si>
  <si>
    <t>Reimbursement from DWR for Communications Grant expenses</t>
  </si>
  <si>
    <t>2015-2016</t>
  </si>
  <si>
    <t>2015-2016 Other Financing Sources (ADD)</t>
  </si>
  <si>
    <t>HSB Special Project</t>
  </si>
  <si>
    <t>HMP Special Project</t>
  </si>
  <si>
    <t>Assessment District</t>
  </si>
  <si>
    <t>EXHIBIT 2A</t>
  </si>
  <si>
    <t>DWR Retention (paid at end of project, BIMID must carry until then)</t>
  </si>
  <si>
    <t>Adjusted</t>
  </si>
  <si>
    <t>Repairs and Maintenance</t>
  </si>
  <si>
    <t>Proposed</t>
  </si>
  <si>
    <t>2016-2017</t>
  </si>
  <si>
    <t>PROPOSED FY 2016-2017 GENERAL FUND BASELINE OPERATING BUDGET</t>
  </si>
  <si>
    <t>AD Enhanced Levee, Drainage Maint.</t>
  </si>
  <si>
    <t>AD Administrative Support</t>
  </si>
  <si>
    <t>Notes:</t>
  </si>
  <si>
    <t>1.5% COLA</t>
  </si>
  <si>
    <t>PROPOSED 2016-2017</t>
  </si>
  <si>
    <t>ESTIMATED 2015-2016</t>
  </si>
  <si>
    <t>Available Cash as of 7/1/15</t>
  </si>
  <si>
    <t>Available Cash as of 6/30/16 (Estimated)</t>
  </si>
  <si>
    <t>Available Cash as of 6/30/17 (Proposed)</t>
  </si>
  <si>
    <t>General Fund Contribution for 2016-2017</t>
  </si>
  <si>
    <t>2015-2016 Revenues (Estimated)</t>
  </si>
  <si>
    <t>2015-2016 Expenses (Estimated)</t>
  </si>
  <si>
    <t>2015-2016 Estimated CIP costs</t>
  </si>
  <si>
    <t>10% residual repaid for HSB Project</t>
  </si>
  <si>
    <t>2016-2017 Revenues (Proposed)</t>
  </si>
  <si>
    <t>2016-2017 Expenses (Proposed)</t>
  </si>
  <si>
    <t>2016-2017 Other Financing Sources (ADD)</t>
  </si>
  <si>
    <t>PROPOSED FY 2016-2017 OVERALL GENERAL FUND OPERATING REVENUES/EXPENDITURES BY FUNDING SOURCE</t>
  </si>
  <si>
    <t>PROPOSED 2016-2017 GENERAL FUND BASELINE BUDGET WITH EXPENDITURE CATEGORIES</t>
  </si>
  <si>
    <t>FY 2016-2017</t>
  </si>
  <si>
    <t>New PSP Project</t>
  </si>
  <si>
    <t>Department of Water Resources (94% - 10% retention)</t>
  </si>
  <si>
    <t>GENERAL FUND NET CONTRIBUTION ESTIMATED 15-16</t>
  </si>
  <si>
    <t>Paid for with Assessment District Revenue</t>
  </si>
  <si>
    <t>Department of Water Resources (95% - 10% retention)</t>
  </si>
  <si>
    <t>Return of Retention (current fiscal year)</t>
  </si>
  <si>
    <t>Return of Retention (prior fiscal year)</t>
  </si>
  <si>
    <t>Reimb. Gen. Fund for AD setup costs (prior yr)</t>
  </si>
  <si>
    <t>HSB Special Project (estimated)</t>
  </si>
  <si>
    <t>Return of HMP retention (prior FY)</t>
  </si>
  <si>
    <t xml:space="preserve">*Another $30,000 of associated equipment charges will also be added to the FY 2016-2017 Subventions Claim for a total of $239,000.    </t>
  </si>
  <si>
    <t xml:space="preserve">$239,000 minus $11,500 ($1,000 per levee mile) equals $227,500. </t>
  </si>
  <si>
    <t>Estimated maximum reimbursement for 2016-2017 subventions work is $170,625 ($227,500 x 75%); this amount will be received in FY 17-18.</t>
  </si>
  <si>
    <t>ASSESSMENT DISTRICT - CRITICAL UPGRADES</t>
  </si>
  <si>
    <t>Reimb. Gen. Fund for a portion of AD Setup costs</t>
  </si>
  <si>
    <t>Date</t>
  </si>
  <si>
    <t>Deposit (57% of$118,117.70)</t>
  </si>
  <si>
    <t>Deposit (57% of$85,903.79)</t>
  </si>
  <si>
    <t>Reimb. Gen. Fund for remainder of AD Setup costs</t>
  </si>
  <si>
    <t>Reimb. Gen. Fund for CDBG Cost Share</t>
  </si>
  <si>
    <t>Reimb. Gen. Fund for BI-12-1.2 Cost Share (FY15-16)</t>
  </si>
  <si>
    <t>Reimb. Gen. Fund for BI-15-1.0 Cost Share (FY15-16) (Inv. 1 - 6)</t>
  </si>
  <si>
    <t>Reimb. Gen. Fund for SCI Levy Submittal &amp; Admin Costs (FY15-16)</t>
  </si>
  <si>
    <t>Reimb. Gen. Fund for Maze &amp; Assoc (AD balloting processing)</t>
  </si>
  <si>
    <t>Reimb. Gen. Fund for BI-15-1.0 Cost Share (FY15-16) (Inv. 7 - 8)</t>
  </si>
  <si>
    <t>Reimb. Gen. Fund for BI-15-1.0 Retention Withheld (FY15-16) (Inv. 1 - 8)</t>
  </si>
  <si>
    <t>Estimated deposit (June 2016)</t>
  </si>
  <si>
    <t>Estimated interest (Dec 15 - June 16)</t>
  </si>
  <si>
    <t>2016-2017 Revenues (Estimated)</t>
  </si>
  <si>
    <t>2016-2017 Expenses (See Exhibit 2)</t>
  </si>
  <si>
    <t>Estimated interest (July 16 - June 17)</t>
  </si>
  <si>
    <t>Reimb. Gen. Fund for Engineering for new DWR PSP (estimated)</t>
  </si>
  <si>
    <t>lowered from 26150</t>
  </si>
  <si>
    <t>Emergency Response Trailer purchase</t>
  </si>
  <si>
    <t>Major Project</t>
  </si>
  <si>
    <t>Levee Enhancement</t>
  </si>
  <si>
    <t xml:space="preserve">raised by 840 for park </t>
  </si>
  <si>
    <t>**</t>
  </si>
  <si>
    <t>**Includes $1,000 for PG &amp; E and $840 for garbage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</si>
</sst>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m/d/yy;@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Border="1"/>
    <xf numFmtId="0" fontId="0" fillId="0" borderId="6" xfId="0" applyBorder="1"/>
    <xf numFmtId="0" fontId="0" fillId="0" borderId="0" xfId="0" applyBorder="1"/>
    <xf numFmtId="0" fontId="0" fillId="0" borderId="0" xfId="0" applyAlignment="1">
      <alignment horizontal="right"/>
    </xf>
    <xf numFmtId="0" fontId="1" fillId="0" borderId="6" xfId="0" applyFont="1" applyBorder="1"/>
    <xf numFmtId="164" fontId="1" fillId="0" borderId="6" xfId="0" applyNumberFormat="1" applyFont="1" applyBorder="1"/>
    <xf numFmtId="164" fontId="0" fillId="0" borderId="6" xfId="0" applyNumberFormat="1" applyBorder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0" fontId="1" fillId="0" borderId="11" xfId="0" applyFont="1" applyBorder="1"/>
    <xf numFmtId="164" fontId="1" fillId="0" borderId="11" xfId="0" applyNumberFormat="1" applyFont="1" applyBorder="1"/>
    <xf numFmtId="0" fontId="1" fillId="0" borderId="0" xfId="0" applyFont="1" applyBorder="1"/>
    <xf numFmtId="164" fontId="0" fillId="0" borderId="0" xfId="0" applyNumberFormat="1" applyBorder="1"/>
    <xf numFmtId="0" fontId="2" fillId="0" borderId="6" xfId="0" applyFont="1" applyBorder="1" applyAlignment="1"/>
    <xf numFmtId="0" fontId="1" fillId="0" borderId="2" xfId="0" applyFont="1" applyBorder="1"/>
    <xf numFmtId="164" fontId="1" fillId="0" borderId="2" xfId="0" applyNumberFormat="1" applyFont="1" applyBorder="1"/>
    <xf numFmtId="164" fontId="0" fillId="0" borderId="0" xfId="0" applyNumberFormat="1" applyFill="1" applyBorder="1"/>
    <xf numFmtId="0" fontId="2" fillId="0" borderId="2" xfId="0" applyFont="1" applyBorder="1"/>
    <xf numFmtId="0" fontId="1" fillId="0" borderId="6" xfId="0" applyFont="1" applyBorder="1" applyAlignment="1">
      <alignment horizontal="center" wrapText="1"/>
    </xf>
    <xf numFmtId="0" fontId="0" fillId="0" borderId="0" xfId="0" applyFont="1"/>
    <xf numFmtId="164" fontId="0" fillId="0" borderId="0" xfId="0" applyNumberFormat="1" applyFont="1" applyBorder="1"/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right"/>
    </xf>
    <xf numFmtId="164" fontId="0" fillId="0" borderId="2" xfId="0" applyNumberFormat="1" applyFont="1" applyBorder="1"/>
    <xf numFmtId="0" fontId="2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12" xfId="0" applyFont="1" applyBorder="1"/>
    <xf numFmtId="0" fontId="1" fillId="0" borderId="15" xfId="0" applyFont="1" applyBorder="1"/>
    <xf numFmtId="0" fontId="1" fillId="0" borderId="18" xfId="0" applyFont="1" applyFill="1" applyBorder="1"/>
    <xf numFmtId="0" fontId="0" fillId="0" borderId="0" xfId="0" applyAlignment="1">
      <alignment horizontal="right" wrapText="1"/>
    </xf>
    <xf numFmtId="164" fontId="0" fillId="0" borderId="0" xfId="0" applyNumberFormat="1" applyFont="1"/>
    <xf numFmtId="0" fontId="2" fillId="0" borderId="0" xfId="0" applyFont="1" applyBorder="1" applyAlignment="1"/>
    <xf numFmtId="0" fontId="1" fillId="0" borderId="7" xfId="0" applyFont="1" applyBorder="1"/>
    <xf numFmtId="0" fontId="0" fillId="0" borderId="8" xfId="0" applyBorder="1"/>
    <xf numFmtId="165" fontId="0" fillId="0" borderId="0" xfId="1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1" fillId="0" borderId="22" xfId="0" applyFont="1" applyBorder="1"/>
    <xf numFmtId="165" fontId="0" fillId="0" borderId="0" xfId="1" applyNumberFormat="1" applyFont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0" fillId="0" borderId="8" xfId="0" applyFont="1" applyBorder="1"/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horizontal="center"/>
    </xf>
    <xf numFmtId="0" fontId="0" fillId="0" borderId="1" xfId="0" applyBorder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1" fillId="0" borderId="6" xfId="0" applyNumberFormat="1" applyFont="1" applyFill="1" applyBorder="1"/>
    <xf numFmtId="0" fontId="4" fillId="0" borderId="6" xfId="0" applyFont="1" applyBorder="1" applyAlignment="1">
      <alignment horizontal="right"/>
    </xf>
    <xf numFmtId="165" fontId="1" fillId="0" borderId="11" xfId="1" applyNumberFormat="1" applyFont="1" applyBorder="1" applyAlignment="1">
      <alignment horizontal="center"/>
    </xf>
    <xf numFmtId="165" fontId="1" fillId="0" borderId="23" xfId="1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Fill="1"/>
    <xf numFmtId="164" fontId="1" fillId="0" borderId="2" xfId="0" applyNumberFormat="1" applyFont="1" applyFill="1" applyBorder="1"/>
    <xf numFmtId="10" fontId="0" fillId="0" borderId="0" xfId="0" applyNumberFormat="1"/>
    <xf numFmtId="164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/>
    <xf numFmtId="164" fontId="1" fillId="0" borderId="0" xfId="0" applyNumberFormat="1" applyFont="1" applyFill="1"/>
    <xf numFmtId="164" fontId="1" fillId="0" borderId="1" xfId="0" applyNumberFormat="1" applyFont="1" applyFill="1" applyBorder="1"/>
    <xf numFmtId="164" fontId="0" fillId="0" borderId="2" xfId="0" applyNumberFormat="1" applyFill="1" applyBorder="1"/>
    <xf numFmtId="164" fontId="0" fillId="0" borderId="3" xfId="0" applyNumberFormat="1" applyFill="1" applyBorder="1"/>
    <xf numFmtId="164" fontId="1" fillId="0" borderId="4" xfId="0" applyNumberFormat="1" applyFont="1" applyFill="1" applyBorder="1"/>
    <xf numFmtId="164" fontId="1" fillId="0" borderId="5" xfId="0" applyNumberFormat="1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6" xfId="0" applyFont="1" applyFill="1" applyBorder="1"/>
    <xf numFmtId="164" fontId="1" fillId="0" borderId="17" xfId="0" applyNumberFormat="1" applyFont="1" applyFill="1" applyBorder="1"/>
    <xf numFmtId="0" fontId="1" fillId="0" borderId="19" xfId="0" applyFont="1" applyFill="1" applyBorder="1"/>
    <xf numFmtId="164" fontId="1" fillId="0" borderId="20" xfId="0" applyNumberFormat="1" applyFont="1" applyFill="1" applyBorder="1"/>
    <xf numFmtId="0" fontId="0" fillId="0" borderId="0" xfId="0" applyFill="1" applyBorder="1"/>
    <xf numFmtId="166" fontId="0" fillId="0" borderId="0" xfId="0" applyNumberFormat="1" applyAlignment="1">
      <alignment horizontal="left"/>
    </xf>
    <xf numFmtId="164" fontId="1" fillId="0" borderId="24" xfId="0" applyNumberFormat="1" applyFont="1" applyBorder="1"/>
    <xf numFmtId="164" fontId="0" fillId="0" borderId="11" xfId="0" applyNumberFormat="1" applyFont="1" applyBorder="1"/>
    <xf numFmtId="0" fontId="1" fillId="0" borderId="0" xfId="0" applyFont="1" applyFill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2" borderId="0" xfId="0" applyFont="1" applyFill="1"/>
    <xf numFmtId="0" fontId="1" fillId="2" borderId="0" xfId="0" applyFont="1" applyFill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164" fontId="1" fillId="2" borderId="6" xfId="0" applyNumberFormat="1" applyFont="1" applyFill="1" applyBorder="1"/>
    <xf numFmtId="167" fontId="0" fillId="2" borderId="0" xfId="0" applyNumberFormat="1" applyFill="1"/>
    <xf numFmtId="167" fontId="1" fillId="2" borderId="2" xfId="0" applyNumberFormat="1" applyFont="1" applyFill="1" applyBorder="1"/>
    <xf numFmtId="164" fontId="1" fillId="2" borderId="0" xfId="0" applyNumberFormat="1" applyFont="1" applyFill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G14" sqref="G14"/>
    </sheetView>
  </sheetViews>
  <sheetFormatPr defaultRowHeight="15" x14ac:dyDescent="0.25"/>
  <cols>
    <col min="1" max="1" width="29.28515625" bestFit="1" customWidth="1"/>
    <col min="2" max="2" width="10.5703125" bestFit="1" customWidth="1"/>
    <col min="3" max="6" width="9.7109375" bestFit="1" customWidth="1"/>
    <col min="7" max="7" width="10.5703125" bestFit="1" customWidth="1"/>
  </cols>
  <sheetData>
    <row r="1" spans="1:7" x14ac:dyDescent="0.25">
      <c r="A1" s="4" t="s">
        <v>131</v>
      </c>
    </row>
    <row r="2" spans="1:7" x14ac:dyDescent="0.25">
      <c r="A2" s="4" t="s">
        <v>221</v>
      </c>
    </row>
    <row r="4" spans="1:7" x14ac:dyDescent="0.25">
      <c r="A4" s="41" t="s">
        <v>145</v>
      </c>
      <c r="B4" s="61" t="s">
        <v>179</v>
      </c>
      <c r="C4" s="61" t="s">
        <v>1</v>
      </c>
      <c r="D4" s="61" t="s">
        <v>2</v>
      </c>
      <c r="E4" s="61" t="s">
        <v>3</v>
      </c>
      <c r="F4" s="61" t="s">
        <v>5</v>
      </c>
      <c r="G4" s="62" t="s">
        <v>8</v>
      </c>
    </row>
    <row r="5" spans="1:7" x14ac:dyDescent="0.25">
      <c r="A5" s="42" t="s">
        <v>180</v>
      </c>
      <c r="B5" s="43">
        <v>412395</v>
      </c>
      <c r="C5" s="43">
        <v>400420</v>
      </c>
      <c r="D5" s="43">
        <v>371971</v>
      </c>
      <c r="E5" s="43">
        <v>358642</v>
      </c>
      <c r="F5" s="43">
        <v>373654</v>
      </c>
      <c r="G5" s="44">
        <v>391721</v>
      </c>
    </row>
    <row r="6" spans="1:7" x14ac:dyDescent="0.25">
      <c r="A6" s="42" t="s">
        <v>73</v>
      </c>
      <c r="B6" s="43">
        <v>186670</v>
      </c>
      <c r="C6" s="43">
        <v>117659</v>
      </c>
      <c r="D6" s="43">
        <v>91695</v>
      </c>
      <c r="E6" s="43">
        <v>174204</v>
      </c>
      <c r="F6" s="43">
        <v>125765</v>
      </c>
      <c r="G6" s="44">
        <v>98518</v>
      </c>
    </row>
    <row r="7" spans="1:7" ht="15" customHeight="1" x14ac:dyDescent="0.25">
      <c r="A7" s="45" t="s">
        <v>181</v>
      </c>
      <c r="B7" s="43">
        <v>6076</v>
      </c>
      <c r="C7" s="43">
        <v>244812</v>
      </c>
      <c r="D7" s="43">
        <v>155935</v>
      </c>
      <c r="E7" s="43">
        <v>6762</v>
      </c>
      <c r="F7" s="43">
        <v>30440</v>
      </c>
      <c r="G7" s="44">
        <v>510171</v>
      </c>
    </row>
    <row r="8" spans="1:7" ht="15" customHeight="1" x14ac:dyDescent="0.25">
      <c r="A8" s="45" t="s">
        <v>182</v>
      </c>
      <c r="B8" s="43">
        <v>-131200</v>
      </c>
      <c r="C8" s="43">
        <v>-55738</v>
      </c>
      <c r="D8" s="43">
        <v>-71285</v>
      </c>
      <c r="E8" s="43">
        <v>-43551</v>
      </c>
      <c r="F8" s="43">
        <v>-58831</v>
      </c>
      <c r="G8" s="44">
        <v>-20926</v>
      </c>
    </row>
    <row r="9" spans="1:7" ht="30" customHeight="1" x14ac:dyDescent="0.25">
      <c r="A9" s="45" t="s">
        <v>183</v>
      </c>
      <c r="B9" s="43">
        <v>15000</v>
      </c>
      <c r="C9" s="43">
        <v>15000</v>
      </c>
      <c r="D9" s="43">
        <v>15000</v>
      </c>
      <c r="E9" s="43">
        <v>20775</v>
      </c>
      <c r="F9" s="43">
        <v>16500</v>
      </c>
      <c r="G9" s="44">
        <v>12225</v>
      </c>
    </row>
    <row r="10" spans="1:7" x14ac:dyDescent="0.25">
      <c r="A10" s="42" t="s">
        <v>184</v>
      </c>
      <c r="B10" s="43"/>
      <c r="C10" s="43"/>
      <c r="D10" s="43"/>
      <c r="E10" s="43"/>
      <c r="F10" s="43"/>
      <c r="G10" s="44"/>
    </row>
    <row r="11" spans="1:7" x14ac:dyDescent="0.25">
      <c r="A11" s="42" t="s">
        <v>185</v>
      </c>
      <c r="B11" s="43"/>
      <c r="C11" s="43"/>
      <c r="D11" s="43"/>
      <c r="E11" s="43"/>
      <c r="F11" s="43"/>
      <c r="G11" s="44"/>
    </row>
    <row r="12" spans="1:7" x14ac:dyDescent="0.25">
      <c r="A12" s="42" t="s">
        <v>186</v>
      </c>
      <c r="B12" s="43"/>
      <c r="C12" s="43"/>
      <c r="D12" s="43"/>
      <c r="E12" s="43"/>
      <c r="F12" s="43"/>
      <c r="G12" s="44"/>
    </row>
    <row r="13" spans="1:7" x14ac:dyDescent="0.25">
      <c r="A13" s="42" t="s">
        <v>187</v>
      </c>
      <c r="B13" s="43">
        <v>10961</v>
      </c>
      <c r="C13" s="43">
        <v>21</v>
      </c>
      <c r="D13" s="43">
        <v>1782</v>
      </c>
      <c r="E13" s="43">
        <v>4714</v>
      </c>
      <c r="F13" s="43">
        <v>499</v>
      </c>
      <c r="G13" s="44">
        <v>24</v>
      </c>
    </row>
    <row r="14" spans="1:7" x14ac:dyDescent="0.25">
      <c r="A14" s="42" t="s">
        <v>9</v>
      </c>
      <c r="B14" s="43">
        <v>3481</v>
      </c>
      <c r="C14" s="43">
        <v>2974</v>
      </c>
      <c r="D14" s="43">
        <v>2756</v>
      </c>
      <c r="E14" s="43">
        <v>1785</v>
      </c>
      <c r="F14" s="43">
        <v>954</v>
      </c>
      <c r="G14" s="44">
        <v>1046</v>
      </c>
    </row>
    <row r="15" spans="1:7" x14ac:dyDescent="0.25">
      <c r="A15" s="42" t="s">
        <v>188</v>
      </c>
      <c r="B15" s="43">
        <v>14142</v>
      </c>
      <c r="C15" s="43">
        <v>28750</v>
      </c>
      <c r="D15" s="43">
        <v>12094</v>
      </c>
      <c r="E15" s="43">
        <v>30415</v>
      </c>
      <c r="F15" s="43">
        <v>54290</v>
      </c>
      <c r="G15" s="44">
        <v>212576</v>
      </c>
    </row>
    <row r="16" spans="1:7" x14ac:dyDescent="0.25">
      <c r="A16" s="46" t="s">
        <v>11</v>
      </c>
      <c r="B16" s="59">
        <f>SUM(B5:B15)</f>
        <v>517525</v>
      </c>
      <c r="C16" s="59">
        <f>SUM(C5:C15)</f>
        <v>753898</v>
      </c>
      <c r="D16" s="59">
        <f>SUM(D5:D15)</f>
        <v>579948</v>
      </c>
      <c r="E16" s="59">
        <f>SUM(E5:E15)</f>
        <v>553746</v>
      </c>
      <c r="F16" s="59">
        <f t="shared" ref="F16:G16" si="0">SUM(F5:F15)</f>
        <v>543271</v>
      </c>
      <c r="G16" s="60">
        <f t="shared" si="0"/>
        <v>1205355</v>
      </c>
    </row>
    <row r="17" spans="1:7" x14ac:dyDescent="0.25">
      <c r="B17" s="47"/>
      <c r="C17" s="47"/>
      <c r="D17" s="47"/>
      <c r="E17" s="47"/>
      <c r="F17" s="43"/>
      <c r="G17" s="43"/>
    </row>
    <row r="18" spans="1:7" x14ac:dyDescent="0.25">
      <c r="A18" s="41" t="s">
        <v>189</v>
      </c>
      <c r="B18" s="48"/>
      <c r="C18" s="48"/>
      <c r="D18" s="48"/>
      <c r="E18" s="48"/>
      <c r="F18" s="48"/>
      <c r="G18" s="49"/>
    </row>
    <row r="19" spans="1:7" x14ac:dyDescent="0.25">
      <c r="A19" s="50" t="s">
        <v>190</v>
      </c>
      <c r="B19" s="43">
        <v>17114</v>
      </c>
      <c r="C19" s="43">
        <v>13985</v>
      </c>
      <c r="D19" s="43">
        <v>14195</v>
      </c>
      <c r="E19" s="43">
        <v>14100</v>
      </c>
      <c r="F19" s="43">
        <v>14150</v>
      </c>
      <c r="G19" s="44">
        <v>14615</v>
      </c>
    </row>
    <row r="20" spans="1:7" x14ac:dyDescent="0.25">
      <c r="A20" s="50" t="s">
        <v>191</v>
      </c>
      <c r="B20" s="43">
        <v>187</v>
      </c>
      <c r="C20" s="43"/>
      <c r="D20" s="43">
        <v>39</v>
      </c>
      <c r="E20" s="43">
        <v>423</v>
      </c>
      <c r="F20" s="43">
        <v>0</v>
      </c>
      <c r="G20" s="44">
        <v>0</v>
      </c>
    </row>
    <row r="21" spans="1:7" x14ac:dyDescent="0.25">
      <c r="A21" s="42" t="s">
        <v>192</v>
      </c>
      <c r="B21" s="43">
        <v>9047</v>
      </c>
      <c r="C21" s="43">
        <v>4609</v>
      </c>
      <c r="D21" s="43">
        <v>2572</v>
      </c>
      <c r="E21" s="43">
        <v>8313</v>
      </c>
      <c r="F21" s="43">
        <v>6280</v>
      </c>
      <c r="G21" s="44">
        <v>2510</v>
      </c>
    </row>
    <row r="22" spans="1:7" x14ac:dyDescent="0.25">
      <c r="A22" s="50" t="s">
        <v>21</v>
      </c>
      <c r="B22" s="43">
        <v>2019</v>
      </c>
      <c r="C22" s="43">
        <v>1817</v>
      </c>
      <c r="D22" s="43">
        <v>480</v>
      </c>
      <c r="E22" s="43">
        <v>480</v>
      </c>
      <c r="F22" s="43">
        <v>480</v>
      </c>
      <c r="G22" s="44">
        <v>2704</v>
      </c>
    </row>
    <row r="23" spans="1:7" x14ac:dyDescent="0.25">
      <c r="A23" s="50" t="s">
        <v>193</v>
      </c>
      <c r="B23" s="43">
        <v>16124</v>
      </c>
      <c r="C23" s="43">
        <v>0</v>
      </c>
      <c r="D23" s="43">
        <v>0</v>
      </c>
      <c r="E23" s="43">
        <v>0</v>
      </c>
      <c r="F23" s="43">
        <v>0</v>
      </c>
      <c r="G23" s="44">
        <v>0</v>
      </c>
    </row>
    <row r="24" spans="1:7" x14ac:dyDescent="0.25">
      <c r="A24" s="50" t="s">
        <v>194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4">
        <v>0</v>
      </c>
    </row>
    <row r="25" spans="1:7" x14ac:dyDescent="0.25">
      <c r="A25" s="50" t="s">
        <v>121</v>
      </c>
      <c r="B25" s="43">
        <v>0</v>
      </c>
      <c r="C25" s="43">
        <v>950</v>
      </c>
      <c r="D25" s="43">
        <v>0</v>
      </c>
      <c r="E25" s="43">
        <v>0</v>
      </c>
      <c r="F25" s="43">
        <v>0</v>
      </c>
      <c r="G25" s="44">
        <v>0</v>
      </c>
    </row>
    <row r="26" spans="1:7" x14ac:dyDescent="0.25">
      <c r="A26" s="50" t="s">
        <v>195</v>
      </c>
      <c r="B26" s="43">
        <v>2064</v>
      </c>
      <c r="C26" s="43">
        <v>4813</v>
      </c>
      <c r="D26" s="43">
        <v>2928</v>
      </c>
      <c r="E26" s="43">
        <v>2733</v>
      </c>
      <c r="F26" s="43">
        <v>1971</v>
      </c>
      <c r="G26" s="44">
        <v>2141</v>
      </c>
    </row>
    <row r="27" spans="1:7" x14ac:dyDescent="0.25">
      <c r="A27" s="50" t="s">
        <v>196</v>
      </c>
      <c r="B27" s="43">
        <v>40149</v>
      </c>
      <c r="C27" s="43">
        <v>34864</v>
      </c>
      <c r="D27" s="43">
        <v>15957</v>
      </c>
      <c r="E27" s="43">
        <v>19665</v>
      </c>
      <c r="F27" s="43">
        <v>20824</v>
      </c>
      <c r="G27" s="44">
        <v>18719</v>
      </c>
    </row>
    <row r="28" spans="1:7" x14ac:dyDescent="0.25">
      <c r="A28" s="42" t="s">
        <v>197</v>
      </c>
      <c r="B28" s="43">
        <v>12219</v>
      </c>
      <c r="C28" s="43">
        <v>14317</v>
      </c>
      <c r="D28" s="43">
        <v>17098</v>
      </c>
      <c r="E28" s="43">
        <v>24191</v>
      </c>
      <c r="F28" s="43">
        <v>17972</v>
      </c>
      <c r="G28" s="44">
        <v>1650</v>
      </c>
    </row>
    <row r="29" spans="1:7" x14ac:dyDescent="0.25">
      <c r="A29" s="50" t="s">
        <v>198</v>
      </c>
      <c r="B29" s="43">
        <v>0</v>
      </c>
      <c r="C29" s="43">
        <v>0</v>
      </c>
      <c r="D29" s="43">
        <v>0</v>
      </c>
      <c r="E29" s="43">
        <v>4239</v>
      </c>
      <c r="F29" s="43">
        <v>2631</v>
      </c>
      <c r="G29" s="44">
        <v>22713</v>
      </c>
    </row>
    <row r="30" spans="1:7" x14ac:dyDescent="0.25">
      <c r="A30" s="50" t="s">
        <v>199</v>
      </c>
      <c r="B30" s="43">
        <v>0</v>
      </c>
      <c r="C30" s="43">
        <v>110</v>
      </c>
      <c r="D30" s="43">
        <v>0</v>
      </c>
      <c r="E30" s="43">
        <v>0</v>
      </c>
      <c r="F30" s="43">
        <v>0</v>
      </c>
      <c r="G30" s="44">
        <v>0</v>
      </c>
    </row>
    <row r="31" spans="1:7" x14ac:dyDescent="0.25">
      <c r="A31" s="50" t="s">
        <v>200</v>
      </c>
      <c r="B31" s="43">
        <v>19527</v>
      </c>
      <c r="C31" s="43">
        <v>14416</v>
      </c>
      <c r="D31" s="43">
        <v>11786</v>
      </c>
      <c r="E31" s="43">
        <v>10519</v>
      </c>
      <c r="F31" s="43">
        <v>13064</v>
      </c>
      <c r="G31" s="44">
        <v>7392</v>
      </c>
    </row>
    <row r="32" spans="1:7" x14ac:dyDescent="0.25">
      <c r="A32" s="50" t="s">
        <v>27</v>
      </c>
      <c r="B32" s="43">
        <v>39432</v>
      </c>
      <c r="C32" s="43">
        <v>39617</v>
      </c>
      <c r="D32" s="43">
        <v>37908</v>
      </c>
      <c r="E32" s="43">
        <v>36377</v>
      </c>
      <c r="F32" s="43">
        <v>20481</v>
      </c>
      <c r="G32" s="44">
        <v>25012</v>
      </c>
    </row>
    <row r="33" spans="1:7" x14ac:dyDescent="0.25">
      <c r="A33" s="50" t="s">
        <v>201</v>
      </c>
      <c r="B33" s="43">
        <v>40176</v>
      </c>
      <c r="C33" s="43">
        <v>26462</v>
      </c>
      <c r="D33" s="43">
        <v>39350</v>
      </c>
      <c r="E33" s="43">
        <v>57280</v>
      </c>
      <c r="F33" s="43">
        <v>86178</v>
      </c>
      <c r="G33" s="44">
        <v>156164</v>
      </c>
    </row>
    <row r="34" spans="1:7" ht="30" customHeight="1" x14ac:dyDescent="0.25">
      <c r="A34" s="45" t="s">
        <v>202</v>
      </c>
      <c r="B34" s="43">
        <v>8830</v>
      </c>
      <c r="C34" s="43">
        <v>393451</v>
      </c>
      <c r="D34" s="43">
        <v>255796</v>
      </c>
      <c r="E34" s="43">
        <v>150625</v>
      </c>
      <c r="F34" s="43">
        <v>160352</v>
      </c>
      <c r="G34" s="44">
        <v>862749</v>
      </c>
    </row>
    <row r="35" spans="1:7" x14ac:dyDescent="0.25">
      <c r="A35" s="42" t="s">
        <v>203</v>
      </c>
      <c r="B35" s="43">
        <v>0</v>
      </c>
      <c r="C35" s="43">
        <v>918</v>
      </c>
      <c r="D35" s="43">
        <v>33</v>
      </c>
      <c r="E35" s="43">
        <v>0</v>
      </c>
      <c r="F35" s="43">
        <v>0</v>
      </c>
      <c r="G35" s="44">
        <v>0</v>
      </c>
    </row>
    <row r="36" spans="1:7" x14ac:dyDescent="0.25">
      <c r="A36" s="42" t="s">
        <v>204</v>
      </c>
      <c r="B36" s="43">
        <v>0</v>
      </c>
      <c r="C36" s="43">
        <v>177</v>
      </c>
      <c r="D36" s="43">
        <v>0</v>
      </c>
      <c r="E36" s="43">
        <v>0</v>
      </c>
      <c r="F36" s="43">
        <v>0</v>
      </c>
      <c r="G36" s="44">
        <v>0</v>
      </c>
    </row>
    <row r="37" spans="1:7" x14ac:dyDescent="0.25">
      <c r="A37" s="50" t="s">
        <v>205</v>
      </c>
      <c r="B37" s="43">
        <v>10723</v>
      </c>
      <c r="C37" s="43">
        <v>7298</v>
      </c>
      <c r="D37" s="43">
        <v>7341</v>
      </c>
      <c r="E37" s="43">
        <v>6465</v>
      </c>
      <c r="F37" s="43">
        <v>5360</v>
      </c>
      <c r="G37" s="44">
        <v>10386</v>
      </c>
    </row>
    <row r="38" spans="1:7" x14ac:dyDescent="0.25">
      <c r="A38" s="42" t="s">
        <v>206</v>
      </c>
      <c r="B38" s="43">
        <v>2503</v>
      </c>
      <c r="C38" s="43">
        <v>1140</v>
      </c>
      <c r="D38" s="43">
        <v>9305</v>
      </c>
      <c r="E38" s="43">
        <v>12796</v>
      </c>
      <c r="F38" s="43">
        <v>17405</v>
      </c>
      <c r="G38" s="44">
        <v>17755</v>
      </c>
    </row>
    <row r="39" spans="1:7" x14ac:dyDescent="0.25">
      <c r="A39" s="42" t="s">
        <v>207</v>
      </c>
      <c r="B39" s="43">
        <v>5749</v>
      </c>
      <c r="C39" s="43">
        <v>3764</v>
      </c>
      <c r="D39" s="43">
        <v>4198</v>
      </c>
      <c r="E39" s="43">
        <v>4034</v>
      </c>
      <c r="F39" s="43">
        <v>5380</v>
      </c>
      <c r="G39" s="44">
        <v>6685</v>
      </c>
    </row>
    <row r="40" spans="1:7" x14ac:dyDescent="0.25">
      <c r="A40" s="42" t="s">
        <v>208</v>
      </c>
      <c r="B40" s="43">
        <v>12441</v>
      </c>
      <c r="C40" s="43">
        <v>13164</v>
      </c>
      <c r="D40" s="43">
        <v>9061</v>
      </c>
      <c r="E40" s="43">
        <v>6798</v>
      </c>
      <c r="F40" s="43">
        <v>8570</v>
      </c>
      <c r="G40" s="44">
        <v>13254</v>
      </c>
    </row>
    <row r="41" spans="1:7" x14ac:dyDescent="0.25">
      <c r="A41" s="42" t="s">
        <v>209</v>
      </c>
      <c r="B41" s="43">
        <v>47623</v>
      </c>
      <c r="C41" s="43">
        <v>43237</v>
      </c>
      <c r="D41" s="43">
        <v>36065</v>
      </c>
      <c r="E41" s="43">
        <v>39181</v>
      </c>
      <c r="F41" s="43">
        <v>36382</v>
      </c>
      <c r="G41" s="44">
        <v>28662</v>
      </c>
    </row>
    <row r="42" spans="1:7" x14ac:dyDescent="0.25">
      <c r="A42" s="42" t="s">
        <v>210</v>
      </c>
      <c r="B42" s="43">
        <v>1664</v>
      </c>
      <c r="C42" s="43">
        <v>0</v>
      </c>
      <c r="D42" s="43">
        <v>0</v>
      </c>
      <c r="E42" s="43">
        <v>0</v>
      </c>
      <c r="F42" s="43">
        <v>0</v>
      </c>
      <c r="G42" s="44">
        <v>0</v>
      </c>
    </row>
    <row r="43" spans="1:7" x14ac:dyDescent="0.25">
      <c r="A43" s="42" t="s">
        <v>211</v>
      </c>
      <c r="B43" s="43">
        <v>245516</v>
      </c>
      <c r="C43" s="43">
        <v>210149</v>
      </c>
      <c r="D43" s="43">
        <v>133673</v>
      </c>
      <c r="E43" s="43">
        <v>139668</v>
      </c>
      <c r="F43" s="43">
        <v>146962</v>
      </c>
      <c r="G43" s="44">
        <v>187206</v>
      </c>
    </row>
    <row r="44" spans="1:7" x14ac:dyDescent="0.25">
      <c r="A44" s="42" t="s">
        <v>212</v>
      </c>
      <c r="B44" s="43">
        <v>1495</v>
      </c>
      <c r="C44" s="43">
        <v>2137</v>
      </c>
      <c r="D44" s="43">
        <v>4404</v>
      </c>
      <c r="E44" s="43">
        <v>3469</v>
      </c>
      <c r="F44" s="43">
        <v>3706</v>
      </c>
      <c r="G44" s="44">
        <v>3958</v>
      </c>
    </row>
    <row r="45" spans="1:7" x14ac:dyDescent="0.25">
      <c r="A45" s="42" t="s">
        <v>213</v>
      </c>
      <c r="B45" s="43">
        <v>1308</v>
      </c>
      <c r="C45" s="43">
        <v>2229</v>
      </c>
      <c r="D45" s="43">
        <v>603</v>
      </c>
      <c r="E45" s="43">
        <v>38</v>
      </c>
      <c r="F45" s="43">
        <v>94</v>
      </c>
      <c r="G45" s="44">
        <v>0</v>
      </c>
    </row>
    <row r="46" spans="1:7" x14ac:dyDescent="0.25">
      <c r="A46" s="42" t="s">
        <v>39</v>
      </c>
      <c r="B46" s="43">
        <v>9253</v>
      </c>
      <c r="C46" s="43">
        <v>9886</v>
      </c>
      <c r="D46" s="43">
        <v>10078</v>
      </c>
      <c r="E46" s="43">
        <v>7549</v>
      </c>
      <c r="F46" s="43">
        <v>6725</v>
      </c>
      <c r="G46" s="44">
        <v>6571</v>
      </c>
    </row>
    <row r="47" spans="1:7" x14ac:dyDescent="0.25">
      <c r="A47" s="42" t="s">
        <v>41</v>
      </c>
      <c r="B47" s="43">
        <v>14155</v>
      </c>
      <c r="C47" s="43">
        <v>25867</v>
      </c>
      <c r="D47" s="43">
        <v>15037</v>
      </c>
      <c r="E47" s="43">
        <v>14866</v>
      </c>
      <c r="F47" s="43">
        <v>16804</v>
      </c>
      <c r="G47" s="44">
        <v>27517</v>
      </c>
    </row>
    <row r="48" spans="1:7" x14ac:dyDescent="0.25">
      <c r="A48" s="42" t="s">
        <v>214</v>
      </c>
      <c r="B48" s="43">
        <v>0</v>
      </c>
      <c r="C48" s="43">
        <v>25000</v>
      </c>
      <c r="D48" s="43">
        <v>25000</v>
      </c>
      <c r="E48" s="43">
        <v>27366</v>
      </c>
      <c r="F48" s="43">
        <v>59000</v>
      </c>
      <c r="G48" s="44">
        <v>0</v>
      </c>
    </row>
    <row r="49" spans="1:7" x14ac:dyDescent="0.25">
      <c r="A49" s="42" t="s">
        <v>215</v>
      </c>
      <c r="B49" s="43">
        <v>6352</v>
      </c>
      <c r="C49" s="43">
        <v>5535</v>
      </c>
      <c r="D49" s="43">
        <v>3857</v>
      </c>
      <c r="E49" s="43">
        <v>4561</v>
      </c>
      <c r="F49" s="43">
        <v>3319</v>
      </c>
      <c r="G49" s="44">
        <v>8389</v>
      </c>
    </row>
    <row r="50" spans="1:7" x14ac:dyDescent="0.25">
      <c r="A50" s="42" t="s">
        <v>216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4">
        <v>0</v>
      </c>
    </row>
    <row r="51" spans="1:7" x14ac:dyDescent="0.25">
      <c r="A51" s="46" t="s">
        <v>217</v>
      </c>
      <c r="B51" s="59">
        <f>SUM(B19:B50)</f>
        <v>565670</v>
      </c>
      <c r="C51" s="59">
        <f>SUM(C19:C50)</f>
        <v>899912</v>
      </c>
      <c r="D51" s="59">
        <f>SUM(D19:D50)</f>
        <v>656764</v>
      </c>
      <c r="E51" s="59">
        <f>SUM(E19:E50)</f>
        <v>595736</v>
      </c>
      <c r="F51" s="59">
        <f t="shared" ref="F51:G51" si="1">SUM(F19:F50)</f>
        <v>654090</v>
      </c>
      <c r="G51" s="60">
        <f t="shared" si="1"/>
        <v>1426752</v>
      </c>
    </row>
    <row r="52" spans="1:7" x14ac:dyDescent="0.25">
      <c r="B52" s="47"/>
      <c r="C52" s="47"/>
      <c r="D52" s="47"/>
      <c r="E52" s="47"/>
      <c r="F52" s="47"/>
      <c r="G52" s="47"/>
    </row>
    <row r="53" spans="1:7" ht="30" customHeight="1" x14ac:dyDescent="0.25">
      <c r="A53" s="51" t="s">
        <v>218</v>
      </c>
      <c r="B53" s="52">
        <f>B16-B51</f>
        <v>-48145</v>
      </c>
      <c r="C53" s="52">
        <f>C16-C51</f>
        <v>-146014</v>
      </c>
      <c r="D53" s="52">
        <f>D16-D51</f>
        <v>-76816</v>
      </c>
      <c r="E53" s="52">
        <f>E16-E51</f>
        <v>-41990</v>
      </c>
      <c r="F53" s="52">
        <f t="shared" ref="F53:G53" si="2">F16-F51</f>
        <v>-110819</v>
      </c>
      <c r="G53" s="52">
        <f t="shared" si="2"/>
        <v>-221397</v>
      </c>
    </row>
    <row r="54" spans="1:7" x14ac:dyDescent="0.25">
      <c r="A54" s="53" t="s">
        <v>68</v>
      </c>
      <c r="B54" s="52">
        <f>B53</f>
        <v>-48145</v>
      </c>
      <c r="C54" s="52">
        <f>C53</f>
        <v>-146014</v>
      </c>
      <c r="D54" s="52">
        <f>D53</f>
        <v>-76816</v>
      </c>
      <c r="E54" s="52">
        <f>E53</f>
        <v>-41990</v>
      </c>
      <c r="F54" s="52">
        <f t="shared" ref="F54:G54" si="3">F53</f>
        <v>-110819</v>
      </c>
      <c r="G54" s="52">
        <f t="shared" si="3"/>
        <v>-221397</v>
      </c>
    </row>
    <row r="55" spans="1:7" x14ac:dyDescent="0.25">
      <c r="A55" s="53" t="s">
        <v>219</v>
      </c>
      <c r="B55" s="52">
        <v>732013</v>
      </c>
      <c r="C55" s="52">
        <v>683868</v>
      </c>
      <c r="D55" s="52">
        <v>537854</v>
      </c>
      <c r="E55" s="52">
        <v>461038</v>
      </c>
      <c r="F55" s="52">
        <v>419048</v>
      </c>
      <c r="G55" s="52">
        <v>308229</v>
      </c>
    </row>
    <row r="56" spans="1:7" x14ac:dyDescent="0.25">
      <c r="A56" s="53" t="s">
        <v>220</v>
      </c>
      <c r="B56" s="52">
        <v>683868</v>
      </c>
      <c r="C56" s="52">
        <v>537854</v>
      </c>
      <c r="D56" s="52">
        <v>461038</v>
      </c>
      <c r="E56" s="52">
        <v>419048</v>
      </c>
      <c r="F56" s="52">
        <v>308229</v>
      </c>
      <c r="G56" s="52">
        <v>86832</v>
      </c>
    </row>
  </sheetData>
  <pageMargins left="0.7" right="0.7" top="0.85" bottom="0.32" header="0.19" footer="0.2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27" sqref="A27"/>
    </sheetView>
  </sheetViews>
  <sheetFormatPr defaultRowHeight="15" x14ac:dyDescent="0.25"/>
  <cols>
    <col min="1" max="1" width="44.7109375" customWidth="1"/>
    <col min="2" max="2" width="17" bestFit="1" customWidth="1"/>
  </cols>
  <sheetData>
    <row r="1" spans="1:4" x14ac:dyDescent="0.25">
      <c r="A1" s="4" t="s">
        <v>131</v>
      </c>
      <c r="D1" s="4" t="s">
        <v>222</v>
      </c>
    </row>
    <row r="2" spans="1:4" x14ac:dyDescent="0.25">
      <c r="A2" s="4" t="s">
        <v>241</v>
      </c>
      <c r="B2" s="4"/>
    </row>
    <row r="3" spans="1:4" x14ac:dyDescent="0.25">
      <c r="A3" s="4" t="s">
        <v>148</v>
      </c>
      <c r="B3" s="4"/>
    </row>
    <row r="4" spans="1:4" x14ac:dyDescent="0.25">
      <c r="A4" s="4"/>
    </row>
    <row r="5" spans="1:4" x14ac:dyDescent="0.25">
      <c r="A5" s="4" t="s">
        <v>72</v>
      </c>
      <c r="B5" s="31" t="s">
        <v>73</v>
      </c>
    </row>
    <row r="6" spans="1:4" x14ac:dyDescent="0.25">
      <c r="A6" s="28" t="s">
        <v>74</v>
      </c>
      <c r="B6" s="29">
        <v>100000</v>
      </c>
    </row>
    <row r="7" spans="1:4" x14ac:dyDescent="0.25">
      <c r="A7" s="23" t="s">
        <v>147</v>
      </c>
      <c r="B7" s="24">
        <f>B6</f>
        <v>100000</v>
      </c>
    </row>
    <row r="8" spans="1:4" x14ac:dyDescent="0.25">
      <c r="B8" s="21"/>
    </row>
    <row r="9" spans="1:4" x14ac:dyDescent="0.25">
      <c r="A9" s="4" t="s">
        <v>77</v>
      </c>
      <c r="B9" s="21"/>
    </row>
    <row r="10" spans="1:4" x14ac:dyDescent="0.25">
      <c r="A10" t="s">
        <v>51</v>
      </c>
      <c r="B10" s="21">
        <v>65000</v>
      </c>
    </row>
    <row r="11" spans="1:4" x14ac:dyDescent="0.25">
      <c r="A11" t="s">
        <v>48</v>
      </c>
      <c r="B11" s="21">
        <v>31000</v>
      </c>
    </row>
    <row r="12" spans="1:4" x14ac:dyDescent="0.25">
      <c r="A12" t="s">
        <v>52</v>
      </c>
      <c r="B12" s="21">
        <v>44000</v>
      </c>
    </row>
    <row r="13" spans="1:4" x14ac:dyDescent="0.25">
      <c r="A13" t="s">
        <v>75</v>
      </c>
      <c r="B13" s="21">
        <v>2000</v>
      </c>
    </row>
    <row r="14" spans="1:4" x14ac:dyDescent="0.25">
      <c r="A14" t="s">
        <v>76</v>
      </c>
      <c r="B14" s="21">
        <v>2000</v>
      </c>
    </row>
    <row r="15" spans="1:4" x14ac:dyDescent="0.25">
      <c r="A15" t="s">
        <v>44</v>
      </c>
      <c r="B15" s="21">
        <v>65000</v>
      </c>
    </row>
    <row r="16" spans="1:4" x14ac:dyDescent="0.25">
      <c r="A16" s="23" t="s">
        <v>93</v>
      </c>
      <c r="B16" s="24">
        <f>SUM(B10:B15)</f>
        <v>209000</v>
      </c>
      <c r="C16" t="s">
        <v>167</v>
      </c>
    </row>
    <row r="17" spans="1:5" x14ac:dyDescent="0.25">
      <c r="B17" s="21"/>
    </row>
    <row r="18" spans="1:5" ht="15.75" thickBot="1" x14ac:dyDescent="0.3">
      <c r="A18" s="10" t="s">
        <v>66</v>
      </c>
      <c r="B18" s="11">
        <f>B7-B16</f>
        <v>-109000</v>
      </c>
    </row>
    <row r="19" spans="1:5" ht="15.75" thickTop="1" x14ac:dyDescent="0.25">
      <c r="A19" s="4"/>
      <c r="B19" s="6"/>
    </row>
    <row r="20" spans="1:5" x14ac:dyDescent="0.25">
      <c r="B20" s="21"/>
    </row>
    <row r="21" spans="1:5" ht="30" customHeight="1" thickBot="1" x14ac:dyDescent="0.3">
      <c r="A21" s="30" t="s">
        <v>84</v>
      </c>
      <c r="B21" s="11">
        <f>B7</f>
        <v>100000</v>
      </c>
    </row>
    <row r="22" spans="1:5" ht="15.75" thickTop="1" x14ac:dyDescent="0.25"/>
    <row r="24" spans="1:5" ht="30" customHeight="1" x14ac:dyDescent="0.25">
      <c r="A24" s="96" t="s">
        <v>267</v>
      </c>
      <c r="B24" s="96"/>
      <c r="C24" s="96"/>
      <c r="D24" s="96"/>
      <c r="E24" s="96"/>
    </row>
    <row r="25" spans="1:5" x14ac:dyDescent="0.25">
      <c r="A25" t="s">
        <v>268</v>
      </c>
    </row>
    <row r="26" spans="1:5" ht="30" customHeight="1" x14ac:dyDescent="0.25">
      <c r="A26" s="98" t="s">
        <v>269</v>
      </c>
      <c r="B26" s="98"/>
      <c r="C26" s="98"/>
      <c r="D26" s="98"/>
      <c r="E26" s="98"/>
    </row>
  </sheetData>
  <mergeCells count="2">
    <mergeCell ref="A24:E24"/>
    <mergeCell ref="A26:E26"/>
  </mergeCells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0" sqref="A20"/>
    </sheetView>
  </sheetViews>
  <sheetFormatPr defaultRowHeight="15" x14ac:dyDescent="0.25"/>
  <cols>
    <col min="1" max="1" width="44.42578125" bestFit="1" customWidth="1"/>
    <col min="2" max="2" width="17" bestFit="1" customWidth="1"/>
  </cols>
  <sheetData>
    <row r="1" spans="1:5" x14ac:dyDescent="0.25">
      <c r="A1" s="4" t="s">
        <v>131</v>
      </c>
      <c r="C1" s="4" t="s">
        <v>222</v>
      </c>
    </row>
    <row r="2" spans="1:5" x14ac:dyDescent="0.25">
      <c r="A2" s="4" t="s">
        <v>241</v>
      </c>
      <c r="B2" s="4"/>
    </row>
    <row r="3" spans="1:5" x14ac:dyDescent="0.25">
      <c r="A3" s="4" t="s">
        <v>150</v>
      </c>
      <c r="B3" s="63"/>
      <c r="C3" s="55"/>
      <c r="D3" s="55"/>
      <c r="E3" s="55"/>
    </row>
    <row r="5" spans="1:5" x14ac:dyDescent="0.25">
      <c r="A5" s="4" t="s">
        <v>72</v>
      </c>
      <c r="B5" s="31" t="s">
        <v>58</v>
      </c>
    </row>
    <row r="6" spans="1:5" x14ac:dyDescent="0.25">
      <c r="A6" s="28" t="s">
        <v>82</v>
      </c>
      <c r="B6" s="29">
        <v>7840</v>
      </c>
    </row>
    <row r="7" spans="1:5" x14ac:dyDescent="0.25">
      <c r="A7" s="23" t="s">
        <v>147</v>
      </c>
      <c r="B7" s="24">
        <v>7000</v>
      </c>
    </row>
    <row r="8" spans="1:5" x14ac:dyDescent="0.25">
      <c r="B8" s="21"/>
    </row>
    <row r="9" spans="1:5" x14ac:dyDescent="0.25">
      <c r="A9" s="4" t="s">
        <v>77</v>
      </c>
      <c r="B9" s="21"/>
    </row>
    <row r="10" spans="1:5" x14ac:dyDescent="0.25">
      <c r="A10" s="28" t="s">
        <v>233</v>
      </c>
      <c r="B10" s="21">
        <v>1000</v>
      </c>
    </row>
    <row r="11" spans="1:5" x14ac:dyDescent="0.25">
      <c r="A11" s="28" t="s">
        <v>41</v>
      </c>
      <c r="B11" s="21">
        <v>1840</v>
      </c>
      <c r="C11" t="s">
        <v>294</v>
      </c>
    </row>
    <row r="12" spans="1:5" x14ac:dyDescent="0.25">
      <c r="A12" t="s">
        <v>44</v>
      </c>
      <c r="B12" s="21">
        <v>5000</v>
      </c>
    </row>
    <row r="13" spans="1:5" x14ac:dyDescent="0.25">
      <c r="A13" s="23" t="s">
        <v>78</v>
      </c>
      <c r="B13" s="24">
        <f>SUM(B10:B12)</f>
        <v>7840</v>
      </c>
    </row>
    <row r="14" spans="1:5" x14ac:dyDescent="0.25">
      <c r="B14" s="21"/>
    </row>
    <row r="15" spans="1:5" ht="15.75" thickBot="1" x14ac:dyDescent="0.3">
      <c r="A15" s="10" t="s">
        <v>66</v>
      </c>
      <c r="B15" s="11">
        <f>B6-B13</f>
        <v>0</v>
      </c>
    </row>
    <row r="16" spans="1:5" ht="15.75" thickTop="1" x14ac:dyDescent="0.25">
      <c r="B16" s="21"/>
    </row>
    <row r="17" spans="1:2" ht="30" customHeight="1" thickBot="1" x14ac:dyDescent="0.3">
      <c r="A17" s="30" t="s">
        <v>85</v>
      </c>
      <c r="B17" s="11">
        <v>7840</v>
      </c>
    </row>
    <row r="18" spans="1:2" ht="15.75" thickTop="1" x14ac:dyDescent="0.25"/>
    <row r="19" spans="1:2" x14ac:dyDescent="0.25">
      <c r="A19" t="s">
        <v>295</v>
      </c>
    </row>
  </sheetData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22" workbookViewId="0">
      <selection activeCell="F28" sqref="F28"/>
    </sheetView>
  </sheetViews>
  <sheetFormatPr defaultRowHeight="15" x14ac:dyDescent="0.25"/>
  <cols>
    <col min="1" max="1" width="30.28515625" customWidth="1"/>
    <col min="2" max="6" width="13.7109375" customWidth="1"/>
  </cols>
  <sheetData>
    <row r="1" spans="1:6" x14ac:dyDescent="0.25">
      <c r="A1" s="4" t="s">
        <v>131</v>
      </c>
      <c r="F1" s="4" t="s">
        <v>171</v>
      </c>
    </row>
    <row r="2" spans="1:6" x14ac:dyDescent="0.25">
      <c r="A2" s="4" t="s">
        <v>254</v>
      </c>
      <c r="B2" s="4"/>
    </row>
    <row r="3" spans="1:6" ht="9.9499999999999993" customHeight="1" x14ac:dyDescent="0.25"/>
    <row r="4" spans="1:6" ht="30" x14ac:dyDescent="0.25">
      <c r="B4" s="3" t="s">
        <v>63</v>
      </c>
      <c r="C4" s="3" t="s">
        <v>53</v>
      </c>
      <c r="D4" s="3" t="s">
        <v>54</v>
      </c>
      <c r="E4" s="3" t="s">
        <v>58</v>
      </c>
      <c r="F4" s="3" t="s">
        <v>64</v>
      </c>
    </row>
    <row r="5" spans="1:6" ht="9.9499999999999993" customHeight="1" x14ac:dyDescent="0.25"/>
    <row r="6" spans="1:6" x14ac:dyDescent="0.25">
      <c r="A6" s="4" t="s">
        <v>145</v>
      </c>
    </row>
    <row r="7" spans="1:6" x14ac:dyDescent="0.25">
      <c r="A7" t="s">
        <v>0</v>
      </c>
      <c r="B7" s="2">
        <v>450000</v>
      </c>
      <c r="C7" s="2"/>
      <c r="D7" s="2"/>
      <c r="E7" s="2"/>
      <c r="F7" s="2">
        <f>B7</f>
        <v>450000</v>
      </c>
    </row>
    <row r="8" spans="1:6" x14ac:dyDescent="0.25">
      <c r="A8" t="s">
        <v>14</v>
      </c>
      <c r="B8" s="2"/>
      <c r="C8" s="2"/>
      <c r="D8" s="2">
        <v>16500</v>
      </c>
      <c r="E8" s="2"/>
      <c r="F8" s="2">
        <v>16500</v>
      </c>
    </row>
    <row r="9" spans="1:6" x14ac:dyDescent="0.25">
      <c r="A9" t="s">
        <v>15</v>
      </c>
      <c r="B9" s="2"/>
      <c r="C9" s="2">
        <v>97000</v>
      </c>
      <c r="D9" s="2"/>
      <c r="E9" s="2"/>
      <c r="F9" s="2">
        <f>C9</f>
        <v>97000</v>
      </c>
    </row>
    <row r="10" spans="1:6" x14ac:dyDescent="0.25">
      <c r="A10" t="s">
        <v>17</v>
      </c>
      <c r="B10" s="2">
        <v>2500</v>
      </c>
      <c r="C10" s="2"/>
      <c r="D10" s="2"/>
      <c r="E10" s="2"/>
      <c r="F10" s="2">
        <f>SUM(B10:E10)</f>
        <v>2500</v>
      </c>
    </row>
    <row r="11" spans="1:6" x14ac:dyDescent="0.25">
      <c r="A11" t="s">
        <v>9</v>
      </c>
      <c r="B11" s="2">
        <v>60</v>
      </c>
      <c r="C11" s="2"/>
      <c r="D11" s="2"/>
      <c r="E11" s="2"/>
      <c r="F11" s="2">
        <f t="shared" ref="F11:F13" si="0">SUM(B11:E11)</f>
        <v>60</v>
      </c>
    </row>
    <row r="12" spans="1:6" x14ac:dyDescent="0.25">
      <c r="A12" t="s">
        <v>10</v>
      </c>
      <c r="B12" s="2">
        <v>1080</v>
      </c>
      <c r="C12" s="2"/>
      <c r="D12" s="2"/>
      <c r="E12" s="2">
        <v>5000</v>
      </c>
      <c r="F12" s="2">
        <f t="shared" si="0"/>
        <v>6080</v>
      </c>
    </row>
    <row r="13" spans="1:6" ht="15.75" thickBot="1" x14ac:dyDescent="0.3">
      <c r="A13" s="10" t="s">
        <v>11</v>
      </c>
      <c r="B13" s="11">
        <f>SUM(B7:B12)</f>
        <v>453640</v>
      </c>
      <c r="C13" s="11">
        <f t="shared" ref="C13:D13" si="1">SUM(C7:C12)</f>
        <v>97000</v>
      </c>
      <c r="D13" s="11">
        <f t="shared" si="1"/>
        <v>16500</v>
      </c>
      <c r="E13" s="11">
        <f>SUM(E7:E12)</f>
        <v>5000</v>
      </c>
      <c r="F13" s="11">
        <f t="shared" si="0"/>
        <v>572140</v>
      </c>
    </row>
    <row r="14" spans="1:6" ht="9.9499999999999993" customHeight="1" thickTop="1" x14ac:dyDescent="0.25">
      <c r="B14" s="2"/>
      <c r="C14" s="2"/>
      <c r="D14" s="2"/>
      <c r="E14" s="2"/>
      <c r="F14" s="2"/>
    </row>
    <row r="15" spans="1:6" x14ac:dyDescent="0.25">
      <c r="A15" s="4" t="s">
        <v>134</v>
      </c>
      <c r="B15" s="2"/>
      <c r="C15" s="2"/>
      <c r="D15" s="2"/>
      <c r="E15" s="2"/>
      <c r="F15" s="2"/>
    </row>
    <row r="16" spans="1:6" x14ac:dyDescent="0.25">
      <c r="A16" t="s">
        <v>16</v>
      </c>
      <c r="B16" s="2">
        <v>16320</v>
      </c>
      <c r="C16" s="2"/>
      <c r="D16" s="2"/>
      <c r="E16" s="2"/>
      <c r="F16" s="2">
        <f>SUM(B16:E16)</f>
        <v>16320</v>
      </c>
    </row>
    <row r="17" spans="1:6" x14ac:dyDescent="0.25">
      <c r="A17" t="s">
        <v>18</v>
      </c>
      <c r="B17" s="2">
        <v>500</v>
      </c>
      <c r="C17" s="2"/>
      <c r="D17" s="2"/>
      <c r="E17" s="2"/>
      <c r="F17" s="2">
        <f t="shared" ref="F17:F50" si="2">SUM(B17:E17)</f>
        <v>500</v>
      </c>
    </row>
    <row r="18" spans="1:6" x14ac:dyDescent="0.25">
      <c r="A18" t="s">
        <v>19</v>
      </c>
      <c r="B18" s="2">
        <v>2000</v>
      </c>
      <c r="C18" s="2"/>
      <c r="D18" s="2"/>
      <c r="E18" s="2"/>
      <c r="F18" s="2">
        <f t="shared" si="2"/>
        <v>2000</v>
      </c>
    </row>
    <row r="19" spans="1:6" x14ac:dyDescent="0.25">
      <c r="A19" t="s">
        <v>20</v>
      </c>
      <c r="B19" s="2">
        <v>2500</v>
      </c>
      <c r="C19" s="2"/>
      <c r="D19" s="2"/>
      <c r="E19" s="2"/>
      <c r="F19" s="2">
        <f t="shared" si="2"/>
        <v>2500</v>
      </c>
    </row>
    <row r="20" spans="1:6" x14ac:dyDescent="0.25">
      <c r="A20" t="s">
        <v>21</v>
      </c>
      <c r="B20" s="2">
        <v>500</v>
      </c>
      <c r="C20" s="2"/>
      <c r="D20" s="2"/>
      <c r="E20" s="2"/>
      <c r="F20" s="2">
        <f t="shared" si="2"/>
        <v>500</v>
      </c>
    </row>
    <row r="21" spans="1:6" x14ac:dyDescent="0.25">
      <c r="A21" t="s">
        <v>166</v>
      </c>
      <c r="B21" s="2">
        <v>5000</v>
      </c>
      <c r="C21" s="2"/>
      <c r="D21" s="2"/>
      <c r="E21" s="2"/>
      <c r="F21" s="2">
        <f t="shared" si="2"/>
        <v>5000</v>
      </c>
    </row>
    <row r="22" spans="1:6" x14ac:dyDescent="0.25">
      <c r="A22" t="s">
        <v>22</v>
      </c>
      <c r="B22" s="2">
        <v>2500</v>
      </c>
      <c r="C22" s="2"/>
      <c r="D22" s="2"/>
      <c r="E22" s="2"/>
      <c r="F22" s="2">
        <f t="shared" si="2"/>
        <v>2500</v>
      </c>
    </row>
    <row r="23" spans="1:6" x14ac:dyDescent="0.25">
      <c r="A23" t="s">
        <v>23</v>
      </c>
      <c r="B23" s="2"/>
      <c r="C23" s="2"/>
      <c r="D23" s="2">
        <v>1000</v>
      </c>
      <c r="E23" s="2"/>
      <c r="F23" s="2">
        <f t="shared" si="2"/>
        <v>1000</v>
      </c>
    </row>
    <row r="24" spans="1:6" x14ac:dyDescent="0.25">
      <c r="A24" t="s">
        <v>24</v>
      </c>
      <c r="B24" s="2">
        <v>1000</v>
      </c>
      <c r="C24" s="2"/>
      <c r="D24" s="2"/>
      <c r="E24" s="2"/>
      <c r="F24" s="2">
        <f t="shared" si="2"/>
        <v>1000</v>
      </c>
    </row>
    <row r="25" spans="1:6" x14ac:dyDescent="0.25">
      <c r="A25" t="s">
        <v>51</v>
      </c>
      <c r="B25" s="2">
        <v>15000</v>
      </c>
      <c r="C25" s="2">
        <v>65000</v>
      </c>
      <c r="D25" s="2"/>
      <c r="E25" s="2"/>
      <c r="F25" s="2">
        <f t="shared" si="2"/>
        <v>80000</v>
      </c>
    </row>
    <row r="26" spans="1:6" x14ac:dyDescent="0.25">
      <c r="A26" t="s">
        <v>25</v>
      </c>
      <c r="B26" s="2">
        <v>24000</v>
      </c>
      <c r="C26" s="2"/>
      <c r="D26" s="2"/>
      <c r="E26" s="2">
        <v>1000</v>
      </c>
      <c r="F26" s="2">
        <f t="shared" si="2"/>
        <v>25000</v>
      </c>
    </row>
    <row r="27" spans="1:6" x14ac:dyDescent="0.25">
      <c r="A27" t="s">
        <v>69</v>
      </c>
      <c r="B27" s="2">
        <v>25000</v>
      </c>
      <c r="C27" s="2"/>
      <c r="D27" s="2"/>
      <c r="E27" s="2"/>
      <c r="F27" s="2">
        <f t="shared" si="2"/>
        <v>25000</v>
      </c>
    </row>
    <row r="28" spans="1:6" x14ac:dyDescent="0.25">
      <c r="A28" t="s">
        <v>26</v>
      </c>
      <c r="B28" s="2">
        <v>10000</v>
      </c>
      <c r="C28" s="2"/>
      <c r="D28" s="2"/>
      <c r="E28" s="2"/>
      <c r="F28" s="2">
        <f t="shared" si="2"/>
        <v>10000</v>
      </c>
    </row>
    <row r="29" spans="1:6" x14ac:dyDescent="0.25">
      <c r="A29" t="s">
        <v>27</v>
      </c>
      <c r="B29" s="2">
        <v>26150</v>
      </c>
      <c r="C29" s="2"/>
      <c r="D29" s="2"/>
      <c r="E29" s="2"/>
      <c r="F29" s="2">
        <v>25500</v>
      </c>
    </row>
    <row r="30" spans="1:6" x14ac:dyDescent="0.25">
      <c r="A30" t="s">
        <v>28</v>
      </c>
      <c r="B30" s="2">
        <v>500</v>
      </c>
      <c r="C30" s="2"/>
      <c r="D30" s="2"/>
      <c r="E30" s="2"/>
      <c r="F30" s="2">
        <f t="shared" si="2"/>
        <v>500</v>
      </c>
    </row>
    <row r="31" spans="1:6" x14ac:dyDescent="0.25">
      <c r="A31" t="s">
        <v>122</v>
      </c>
      <c r="B31" s="2">
        <v>0</v>
      </c>
      <c r="C31" s="2"/>
      <c r="D31" s="2"/>
      <c r="E31" s="2"/>
      <c r="F31" s="2">
        <f t="shared" si="2"/>
        <v>0</v>
      </c>
    </row>
    <row r="32" spans="1:6" x14ac:dyDescent="0.25">
      <c r="A32" t="s">
        <v>29</v>
      </c>
      <c r="B32" s="2">
        <v>4500</v>
      </c>
      <c r="C32" s="2"/>
      <c r="D32" s="2"/>
      <c r="E32" s="2"/>
      <c r="F32" s="2">
        <f t="shared" si="2"/>
        <v>4500</v>
      </c>
    </row>
    <row r="33" spans="1:6" x14ac:dyDescent="0.25">
      <c r="A33" t="s">
        <v>30</v>
      </c>
      <c r="B33" s="2">
        <v>45000</v>
      </c>
      <c r="C33" s="2"/>
      <c r="D33" s="2"/>
      <c r="E33" s="2"/>
      <c r="F33" s="2">
        <f t="shared" si="2"/>
        <v>45000</v>
      </c>
    </row>
    <row r="34" spans="1:6" x14ac:dyDescent="0.25">
      <c r="A34" t="s">
        <v>48</v>
      </c>
      <c r="B34" s="2"/>
      <c r="C34" s="2">
        <v>31000</v>
      </c>
      <c r="D34" s="2"/>
      <c r="E34" s="2"/>
      <c r="F34" s="2">
        <f t="shared" si="2"/>
        <v>31000</v>
      </c>
    </row>
    <row r="35" spans="1:6" x14ac:dyDescent="0.25">
      <c r="A35" t="s">
        <v>52</v>
      </c>
      <c r="B35" s="2"/>
      <c r="C35" s="2">
        <v>44000</v>
      </c>
      <c r="D35" s="2"/>
      <c r="E35" s="2"/>
      <c r="F35" s="2">
        <f t="shared" si="2"/>
        <v>44000</v>
      </c>
    </row>
    <row r="36" spans="1:6" x14ac:dyDescent="0.25">
      <c r="A36" t="s">
        <v>71</v>
      </c>
      <c r="B36" s="2">
        <v>100</v>
      </c>
      <c r="C36" s="2"/>
      <c r="D36" s="2"/>
      <c r="E36" s="2"/>
      <c r="F36" s="2">
        <f t="shared" si="2"/>
        <v>100</v>
      </c>
    </row>
    <row r="37" spans="1:6" x14ac:dyDescent="0.25">
      <c r="A37" t="s">
        <v>31</v>
      </c>
      <c r="B37" s="2">
        <v>200</v>
      </c>
      <c r="C37" s="2"/>
      <c r="D37" s="2"/>
      <c r="E37" s="2"/>
      <c r="F37" s="2">
        <f t="shared" si="2"/>
        <v>200</v>
      </c>
    </row>
    <row r="38" spans="1:6" x14ac:dyDescent="0.25">
      <c r="A38" t="s">
        <v>49</v>
      </c>
      <c r="B38" s="2"/>
      <c r="C38" s="2">
        <v>2000</v>
      </c>
      <c r="D38" s="2"/>
      <c r="E38" s="2"/>
      <c r="F38" s="2">
        <f t="shared" si="2"/>
        <v>2000</v>
      </c>
    </row>
    <row r="39" spans="1:6" x14ac:dyDescent="0.25">
      <c r="A39" t="s">
        <v>32</v>
      </c>
      <c r="B39" s="2">
        <v>7500</v>
      </c>
      <c r="C39" s="2"/>
      <c r="D39" s="2"/>
      <c r="E39" s="2"/>
      <c r="F39" s="2">
        <v>5000</v>
      </c>
    </row>
    <row r="40" spans="1:6" x14ac:dyDescent="0.25">
      <c r="A40" t="s">
        <v>33</v>
      </c>
      <c r="B40" s="2">
        <v>750</v>
      </c>
      <c r="C40" s="2"/>
      <c r="D40" s="2"/>
      <c r="E40" s="2"/>
      <c r="F40" s="2">
        <f t="shared" si="2"/>
        <v>750</v>
      </c>
    </row>
    <row r="41" spans="1:6" x14ac:dyDescent="0.25">
      <c r="A41" t="s">
        <v>34</v>
      </c>
      <c r="B41" s="2">
        <v>1000</v>
      </c>
      <c r="C41" s="2"/>
      <c r="D41" s="2"/>
      <c r="E41" s="2"/>
      <c r="F41" s="2">
        <f t="shared" si="2"/>
        <v>1000</v>
      </c>
    </row>
    <row r="42" spans="1:6" x14ac:dyDescent="0.25">
      <c r="A42" t="s">
        <v>35</v>
      </c>
      <c r="B42" s="2">
        <v>16000</v>
      </c>
      <c r="C42" s="2"/>
      <c r="D42" s="2"/>
      <c r="E42" s="2"/>
      <c r="F42" s="2">
        <v>15000</v>
      </c>
    </row>
    <row r="43" spans="1:6" x14ac:dyDescent="0.25">
      <c r="A43" t="s">
        <v>36</v>
      </c>
      <c r="B43" s="2">
        <v>4500</v>
      </c>
      <c r="C43" s="2"/>
      <c r="D43" s="2"/>
      <c r="E43" s="2"/>
      <c r="F43" s="2">
        <f t="shared" si="2"/>
        <v>4500</v>
      </c>
    </row>
    <row r="44" spans="1:6" x14ac:dyDescent="0.25">
      <c r="A44" t="s">
        <v>50</v>
      </c>
      <c r="B44" s="2"/>
      <c r="C44" s="2">
        <v>2000</v>
      </c>
      <c r="D44" s="2"/>
      <c r="E44" s="2"/>
      <c r="F44" s="2">
        <f t="shared" si="2"/>
        <v>2000</v>
      </c>
    </row>
    <row r="45" spans="1:6" x14ac:dyDescent="0.25">
      <c r="A45" t="s">
        <v>37</v>
      </c>
      <c r="B45" s="2">
        <v>4100</v>
      </c>
      <c r="C45" s="2"/>
      <c r="D45" s="2"/>
      <c r="E45" s="2"/>
      <c r="F45" s="2">
        <f t="shared" si="2"/>
        <v>4100</v>
      </c>
    </row>
    <row r="46" spans="1:6" x14ac:dyDescent="0.25">
      <c r="A46" t="s">
        <v>38</v>
      </c>
      <c r="B46" s="2">
        <v>810</v>
      </c>
      <c r="C46" s="2"/>
      <c r="D46" s="2"/>
      <c r="E46" s="2"/>
      <c r="F46" s="2">
        <f t="shared" si="2"/>
        <v>810</v>
      </c>
    </row>
    <row r="47" spans="1:6" x14ac:dyDescent="0.25">
      <c r="A47" t="s">
        <v>39</v>
      </c>
      <c r="B47" s="2">
        <v>7500</v>
      </c>
      <c r="C47" s="2"/>
      <c r="D47" s="2"/>
      <c r="E47" s="2"/>
      <c r="F47" s="2">
        <f t="shared" si="2"/>
        <v>7500</v>
      </c>
    </row>
    <row r="48" spans="1:6" x14ac:dyDescent="0.25">
      <c r="A48" t="s">
        <v>40</v>
      </c>
      <c r="B48" s="2">
        <v>2000</v>
      </c>
      <c r="C48" s="2"/>
      <c r="D48" s="2"/>
      <c r="E48" s="2"/>
      <c r="F48" s="2">
        <f t="shared" si="2"/>
        <v>2000</v>
      </c>
    </row>
    <row r="49" spans="1:6" x14ac:dyDescent="0.25">
      <c r="A49" t="s">
        <v>41</v>
      </c>
      <c r="B49" s="2">
        <v>6200</v>
      </c>
      <c r="C49" s="2"/>
      <c r="D49" s="2">
        <v>18800</v>
      </c>
      <c r="E49" s="2">
        <v>1840</v>
      </c>
      <c r="F49" s="2">
        <f t="shared" si="2"/>
        <v>26840</v>
      </c>
    </row>
    <row r="50" spans="1:6" x14ac:dyDescent="0.25">
      <c r="A50" t="s">
        <v>44</v>
      </c>
      <c r="B50" s="2">
        <v>237582</v>
      </c>
      <c r="C50" s="2">
        <v>65000</v>
      </c>
      <c r="D50" s="2">
        <v>10000</v>
      </c>
      <c r="E50" s="2">
        <v>5000</v>
      </c>
      <c r="F50" s="2">
        <f t="shared" si="2"/>
        <v>317582</v>
      </c>
    </row>
    <row r="51" spans="1:6" ht="15.75" thickBot="1" x14ac:dyDescent="0.3">
      <c r="A51" s="10" t="s">
        <v>45</v>
      </c>
      <c r="B51" s="11">
        <f>SUM(B16:B50)</f>
        <v>468712</v>
      </c>
      <c r="C51" s="11">
        <f t="shared" ref="C51:E51" si="3">SUM(C16:C50)</f>
        <v>209000</v>
      </c>
      <c r="D51" s="11">
        <f t="shared" si="3"/>
        <v>29800</v>
      </c>
      <c r="E51" s="11">
        <f t="shared" si="3"/>
        <v>7840</v>
      </c>
      <c r="F51" s="11">
        <f>SUM(F16:F50)</f>
        <v>711202</v>
      </c>
    </row>
    <row r="52" spans="1:6" ht="9.9499999999999993" customHeight="1" thickTop="1" x14ac:dyDescent="0.25">
      <c r="B52" s="2"/>
      <c r="C52" s="2"/>
      <c r="D52" s="2"/>
      <c r="E52" s="2"/>
      <c r="F52" s="2"/>
    </row>
    <row r="53" spans="1:6" ht="15.75" thickBot="1" x14ac:dyDescent="0.3">
      <c r="A53" s="10" t="s">
        <v>62</v>
      </c>
      <c r="B53" s="11">
        <f>B13-B51</f>
        <v>-15072</v>
      </c>
      <c r="C53" s="11">
        <f>C13-C51</f>
        <v>-112000</v>
      </c>
      <c r="D53" s="11">
        <f>D13-D51</f>
        <v>-13300</v>
      </c>
      <c r="E53" s="11">
        <f>E13-E51</f>
        <v>-2840</v>
      </c>
      <c r="F53" s="11">
        <f>F13-F51</f>
        <v>-139062</v>
      </c>
    </row>
    <row r="54" spans="1:6" ht="15.75" thickTop="1" x14ac:dyDescent="0.25">
      <c r="B54" s="2"/>
      <c r="C54" s="2"/>
      <c r="D54" s="2"/>
      <c r="E54" s="2"/>
      <c r="F54" s="2"/>
    </row>
    <row r="55" spans="1:6" x14ac:dyDescent="0.25">
      <c r="B55" s="2"/>
      <c r="C55" s="2"/>
      <c r="D55" s="2"/>
      <c r="E55" s="2"/>
      <c r="F55" s="2"/>
    </row>
    <row r="56" spans="1:6" x14ac:dyDescent="0.25">
      <c r="B56" s="2"/>
      <c r="C56" s="2"/>
      <c r="D56" s="2"/>
      <c r="E56" s="2"/>
      <c r="F56" s="2"/>
    </row>
    <row r="57" spans="1:6" x14ac:dyDescent="0.25">
      <c r="B57" s="2"/>
      <c r="C57" s="2"/>
      <c r="D57" s="2"/>
      <c r="E57" s="2"/>
      <c r="F57" s="2"/>
    </row>
    <row r="58" spans="1:6" x14ac:dyDescent="0.25">
      <c r="B58" s="2"/>
      <c r="C58" s="2"/>
      <c r="D58" s="2"/>
      <c r="E58" s="2"/>
      <c r="F58" s="2"/>
    </row>
    <row r="59" spans="1:6" x14ac:dyDescent="0.25">
      <c r="B59" s="2"/>
      <c r="C59" s="2"/>
      <c r="D59" s="2"/>
      <c r="E59" s="2"/>
      <c r="F59" s="2"/>
    </row>
    <row r="60" spans="1:6" x14ac:dyDescent="0.25">
      <c r="B60" s="2"/>
      <c r="C60" s="2"/>
      <c r="D60" s="2"/>
      <c r="E60" s="2"/>
      <c r="F60" s="2"/>
    </row>
    <row r="61" spans="1:6" x14ac:dyDescent="0.25">
      <c r="B61" s="2"/>
      <c r="C61" s="2"/>
      <c r="D61" s="2"/>
      <c r="E61" s="2"/>
      <c r="F61" s="2"/>
    </row>
    <row r="62" spans="1:6" x14ac:dyDescent="0.25">
      <c r="B62" s="2"/>
      <c r="C62" s="2"/>
      <c r="D62" s="2"/>
      <c r="E62" s="2"/>
      <c r="F62" s="2"/>
    </row>
    <row r="63" spans="1:6" x14ac:dyDescent="0.25">
      <c r="B63" s="2"/>
      <c r="C63" s="2"/>
      <c r="D63" s="2"/>
      <c r="E63" s="2"/>
      <c r="F63" s="2"/>
    </row>
    <row r="64" spans="1:6" x14ac:dyDescent="0.25">
      <c r="B64" s="2"/>
      <c r="C64" s="2"/>
      <c r="D64" s="2"/>
      <c r="E64" s="2"/>
      <c r="F64" s="2"/>
    </row>
    <row r="65" spans="2:6" x14ac:dyDescent="0.25">
      <c r="B65" s="2"/>
      <c r="C65" s="2"/>
      <c r="D65" s="2"/>
      <c r="E65" s="2"/>
      <c r="F65" s="2"/>
    </row>
    <row r="66" spans="2:6" x14ac:dyDescent="0.25">
      <c r="B66" s="2"/>
      <c r="C66" s="2"/>
      <c r="D66" s="2"/>
      <c r="E66" s="2"/>
      <c r="F66" s="2"/>
    </row>
    <row r="67" spans="2:6" x14ac:dyDescent="0.25">
      <c r="B67" s="2"/>
      <c r="C67" s="2"/>
      <c r="D67" s="2"/>
      <c r="E67" s="2"/>
      <c r="F67" s="2"/>
    </row>
    <row r="68" spans="2:6" x14ac:dyDescent="0.25">
      <c r="B68" s="2"/>
      <c r="C68" s="2"/>
      <c r="D68" s="2"/>
      <c r="E68" s="2"/>
      <c r="F68" s="2"/>
    </row>
    <row r="69" spans="2:6" x14ac:dyDescent="0.25">
      <c r="B69" s="2"/>
      <c r="C69" s="2"/>
      <c r="D69" s="2"/>
      <c r="E69" s="2"/>
      <c r="F69" s="2"/>
    </row>
    <row r="70" spans="2:6" x14ac:dyDescent="0.25">
      <c r="B70" s="2"/>
      <c r="C70" s="2"/>
      <c r="D70" s="2"/>
      <c r="E70" s="2"/>
      <c r="F70" s="2"/>
    </row>
    <row r="71" spans="2:6" x14ac:dyDescent="0.25">
      <c r="B71" s="2"/>
      <c r="C71" s="2"/>
      <c r="D71" s="2"/>
      <c r="E71" s="2"/>
      <c r="F71" s="2"/>
    </row>
  </sheetData>
  <pageMargins left="0.27" right="0.2" top="0.53" bottom="0.34" header="0.23" footer="0.21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38" workbookViewId="0">
      <selection activeCell="F54" sqref="F54"/>
    </sheetView>
  </sheetViews>
  <sheetFormatPr defaultRowHeight="15" x14ac:dyDescent="0.25"/>
  <cols>
    <col min="5" max="5" width="12.5703125" customWidth="1"/>
    <col min="6" max="6" width="9.28515625" bestFit="1" customWidth="1"/>
  </cols>
  <sheetData>
    <row r="1" spans="1:9" x14ac:dyDescent="0.25">
      <c r="A1" s="4" t="s">
        <v>131</v>
      </c>
      <c r="H1" s="4"/>
      <c r="I1" s="4" t="s">
        <v>172</v>
      </c>
    </row>
    <row r="2" spans="1:9" x14ac:dyDescent="0.25">
      <c r="A2" s="4" t="s">
        <v>255</v>
      </c>
    </row>
    <row r="4" spans="1:9" x14ac:dyDescent="0.25">
      <c r="A4" s="4" t="s">
        <v>145</v>
      </c>
    </row>
    <row r="5" spans="1:9" x14ac:dyDescent="0.25">
      <c r="A5" t="s">
        <v>0</v>
      </c>
      <c r="F5" s="39">
        <v>450000</v>
      </c>
    </row>
    <row r="6" spans="1:9" x14ac:dyDescent="0.25">
      <c r="A6" t="s">
        <v>17</v>
      </c>
      <c r="F6" s="39">
        <v>2500</v>
      </c>
    </row>
    <row r="7" spans="1:9" x14ac:dyDescent="0.25">
      <c r="A7" t="s">
        <v>13</v>
      </c>
    </row>
    <row r="8" spans="1:9" x14ac:dyDescent="0.25">
      <c r="A8" t="s">
        <v>9</v>
      </c>
      <c r="F8" s="39">
        <v>1000</v>
      </c>
    </row>
    <row r="9" spans="1:9" x14ac:dyDescent="0.25">
      <c r="A9" t="s">
        <v>10</v>
      </c>
      <c r="F9" s="39">
        <v>1080</v>
      </c>
    </row>
    <row r="10" spans="1:9" ht="15.75" thickBot="1" x14ac:dyDescent="0.3">
      <c r="B10" s="10" t="s">
        <v>46</v>
      </c>
      <c r="C10" s="10"/>
      <c r="D10" s="10"/>
      <c r="E10" s="10"/>
      <c r="F10" s="11">
        <f>SUM(F5:F9)</f>
        <v>454580</v>
      </c>
    </row>
    <row r="11" spans="1:9" ht="15.75" thickTop="1" x14ac:dyDescent="0.25"/>
    <row r="12" spans="1:9" x14ac:dyDescent="0.25">
      <c r="A12" s="4" t="s">
        <v>134</v>
      </c>
    </row>
    <row r="13" spans="1:9" x14ac:dyDescent="0.25">
      <c r="A13" t="s">
        <v>102</v>
      </c>
    </row>
    <row r="14" spans="1:9" x14ac:dyDescent="0.25">
      <c r="B14" t="s">
        <v>98</v>
      </c>
      <c r="F14" s="2">
        <v>243092</v>
      </c>
    </row>
    <row r="15" spans="1:9" x14ac:dyDescent="0.25">
      <c r="B15" t="s">
        <v>103</v>
      </c>
      <c r="F15" s="2">
        <v>10736</v>
      </c>
    </row>
    <row r="16" spans="1:9" x14ac:dyDescent="0.25">
      <c r="B16" t="s">
        <v>104</v>
      </c>
      <c r="F16" s="2">
        <v>3525</v>
      </c>
    </row>
    <row r="17" spans="1:6" x14ac:dyDescent="0.25">
      <c r="B17" t="s">
        <v>105</v>
      </c>
      <c r="F17" s="2">
        <v>3038</v>
      </c>
    </row>
    <row r="18" spans="1:6" x14ac:dyDescent="0.25">
      <c r="B18" t="s">
        <v>99</v>
      </c>
      <c r="F18" s="2">
        <v>8056</v>
      </c>
    </row>
    <row r="19" spans="1:6" x14ac:dyDescent="0.25">
      <c r="B19" t="s">
        <v>100</v>
      </c>
      <c r="F19" s="2">
        <v>18953</v>
      </c>
    </row>
    <row r="20" spans="1:6" x14ac:dyDescent="0.25">
      <c r="B20" t="s">
        <v>101</v>
      </c>
      <c r="F20" s="2">
        <v>30182</v>
      </c>
    </row>
    <row r="21" spans="1:6" x14ac:dyDescent="0.25">
      <c r="A21" s="8"/>
      <c r="B21" s="23" t="s">
        <v>132</v>
      </c>
      <c r="C21" s="23"/>
      <c r="D21" s="23"/>
      <c r="E21" s="23"/>
      <c r="F21" s="24">
        <f>SUM(F14:F20)</f>
        <v>317582</v>
      </c>
    </row>
    <row r="22" spans="1:6" x14ac:dyDescent="0.25">
      <c r="F22" s="2"/>
    </row>
    <row r="23" spans="1:6" x14ac:dyDescent="0.25">
      <c r="A23" t="s">
        <v>107</v>
      </c>
      <c r="F23" s="2"/>
    </row>
    <row r="24" spans="1:6" x14ac:dyDescent="0.25">
      <c r="B24" t="s">
        <v>16</v>
      </c>
      <c r="F24" s="2">
        <v>16320</v>
      </c>
    </row>
    <row r="25" spans="1:6" x14ac:dyDescent="0.25">
      <c r="B25" t="s">
        <v>115</v>
      </c>
      <c r="F25" s="2">
        <v>1000</v>
      </c>
    </row>
    <row r="26" spans="1:6" x14ac:dyDescent="0.25">
      <c r="B26" t="s">
        <v>146</v>
      </c>
      <c r="F26" s="2">
        <v>80000</v>
      </c>
    </row>
    <row r="27" spans="1:6" x14ac:dyDescent="0.25">
      <c r="B27" t="s">
        <v>122</v>
      </c>
      <c r="F27" s="2">
        <f>-F275</f>
        <v>0</v>
      </c>
    </row>
    <row r="28" spans="1:6" x14ac:dyDescent="0.25">
      <c r="B28" t="s">
        <v>30</v>
      </c>
      <c r="F28" s="2">
        <v>45000</v>
      </c>
    </row>
    <row r="29" spans="1:6" x14ac:dyDescent="0.25">
      <c r="B29" t="s">
        <v>52</v>
      </c>
      <c r="F29" s="2">
        <v>44000</v>
      </c>
    </row>
    <row r="30" spans="1:6" x14ac:dyDescent="0.25">
      <c r="B30" t="s">
        <v>75</v>
      </c>
      <c r="F30" s="2">
        <v>2000</v>
      </c>
    </row>
    <row r="31" spans="1:6" x14ac:dyDescent="0.25">
      <c r="B31" t="s">
        <v>35</v>
      </c>
      <c r="F31" s="2">
        <v>15000</v>
      </c>
    </row>
    <row r="32" spans="1:6" x14ac:dyDescent="0.25">
      <c r="B32" t="s">
        <v>120</v>
      </c>
      <c r="F32" s="2">
        <v>4500</v>
      </c>
    </row>
    <row r="33" spans="1:6" x14ac:dyDescent="0.25">
      <c r="B33" s="23" t="s">
        <v>126</v>
      </c>
      <c r="C33" s="23"/>
      <c r="D33" s="23"/>
      <c r="E33" s="23"/>
      <c r="F33" s="24">
        <f>SUM(F24:F32)</f>
        <v>207820</v>
      </c>
    </row>
    <row r="34" spans="1:6" x14ac:dyDescent="0.25">
      <c r="F34" s="2"/>
    </row>
    <row r="35" spans="1:6" x14ac:dyDescent="0.25">
      <c r="A35" t="s">
        <v>108</v>
      </c>
      <c r="F35" s="2"/>
    </row>
    <row r="36" spans="1:6" x14ac:dyDescent="0.25">
      <c r="B36" t="s">
        <v>18</v>
      </c>
      <c r="F36" s="2">
        <v>500</v>
      </c>
    </row>
    <row r="37" spans="1:6" x14ac:dyDescent="0.25">
      <c r="B37" t="s">
        <v>119</v>
      </c>
      <c r="F37" s="2">
        <v>2500</v>
      </c>
    </row>
    <row r="38" spans="1:6" x14ac:dyDescent="0.25">
      <c r="B38" t="s">
        <v>25</v>
      </c>
      <c r="F38" s="2">
        <v>25000</v>
      </c>
    </row>
    <row r="39" spans="1:6" x14ac:dyDescent="0.25">
      <c r="B39" t="s">
        <v>69</v>
      </c>
      <c r="F39" s="2">
        <v>25000</v>
      </c>
    </row>
    <row r="40" spans="1:6" x14ac:dyDescent="0.25">
      <c r="B40" t="s">
        <v>19</v>
      </c>
      <c r="F40" s="2">
        <v>2000</v>
      </c>
    </row>
    <row r="41" spans="1:6" x14ac:dyDescent="0.25">
      <c r="B41" t="s">
        <v>26</v>
      </c>
      <c r="F41" s="2">
        <v>10000</v>
      </c>
    </row>
    <row r="42" spans="1:6" x14ac:dyDescent="0.25">
      <c r="B42" t="s">
        <v>48</v>
      </c>
      <c r="F42" s="2">
        <v>31000</v>
      </c>
    </row>
    <row r="43" spans="1:6" x14ac:dyDescent="0.25">
      <c r="B43" t="s">
        <v>32</v>
      </c>
      <c r="F43" s="2">
        <v>5000</v>
      </c>
    </row>
    <row r="44" spans="1:6" x14ac:dyDescent="0.25">
      <c r="B44" t="s">
        <v>33</v>
      </c>
      <c r="F44" s="2">
        <v>750</v>
      </c>
    </row>
    <row r="45" spans="1:6" x14ac:dyDescent="0.25">
      <c r="B45" t="s">
        <v>37</v>
      </c>
      <c r="F45" s="2">
        <v>4100</v>
      </c>
    </row>
    <row r="46" spans="1:6" x14ac:dyDescent="0.25">
      <c r="B46" t="s">
        <v>114</v>
      </c>
      <c r="F46" s="2">
        <v>1000</v>
      </c>
    </row>
    <row r="47" spans="1:6" x14ac:dyDescent="0.25">
      <c r="B47" s="23" t="s">
        <v>133</v>
      </c>
      <c r="C47" s="23"/>
      <c r="D47" s="23"/>
      <c r="E47" s="23"/>
      <c r="F47" s="24">
        <f>SUM(F36:F46)</f>
        <v>106850</v>
      </c>
    </row>
    <row r="48" spans="1:6" x14ac:dyDescent="0.25">
      <c r="F48" s="2"/>
    </row>
    <row r="49" spans="1:6" x14ac:dyDescent="0.25">
      <c r="A49" t="s">
        <v>106</v>
      </c>
      <c r="F49" s="2"/>
    </row>
    <row r="50" spans="1:6" x14ac:dyDescent="0.25">
      <c r="B50" t="s">
        <v>21</v>
      </c>
      <c r="F50" s="2">
        <v>500</v>
      </c>
    </row>
    <row r="51" spans="1:6" x14ac:dyDescent="0.25">
      <c r="B51" t="s">
        <v>166</v>
      </c>
      <c r="F51" s="2">
        <v>5000</v>
      </c>
    </row>
    <row r="52" spans="1:6" x14ac:dyDescent="0.25">
      <c r="B52" t="s">
        <v>22</v>
      </c>
      <c r="F52" s="2">
        <v>2500</v>
      </c>
    </row>
    <row r="53" spans="1:6" x14ac:dyDescent="0.25">
      <c r="B53" t="s">
        <v>27</v>
      </c>
      <c r="F53" s="2">
        <v>25500</v>
      </c>
    </row>
    <row r="54" spans="1:6" x14ac:dyDescent="0.25">
      <c r="B54" t="s">
        <v>28</v>
      </c>
      <c r="F54" s="2">
        <v>500</v>
      </c>
    </row>
    <row r="55" spans="1:6" x14ac:dyDescent="0.25">
      <c r="B55" t="s">
        <v>71</v>
      </c>
      <c r="F55" s="2">
        <v>100</v>
      </c>
    </row>
    <row r="56" spans="1:6" x14ac:dyDescent="0.25">
      <c r="B56" t="s">
        <v>31</v>
      </c>
      <c r="F56" s="2">
        <v>200</v>
      </c>
    </row>
    <row r="57" spans="1:6" x14ac:dyDescent="0.25">
      <c r="B57" t="s">
        <v>116</v>
      </c>
      <c r="F57" s="2">
        <v>4500</v>
      </c>
    </row>
    <row r="58" spans="1:6" x14ac:dyDescent="0.25">
      <c r="B58" t="s">
        <v>118</v>
      </c>
      <c r="F58" s="2">
        <v>1000</v>
      </c>
    </row>
    <row r="59" spans="1:6" x14ac:dyDescent="0.25">
      <c r="B59" t="s">
        <v>117</v>
      </c>
      <c r="F59" s="2">
        <v>2000</v>
      </c>
    </row>
    <row r="60" spans="1:6" x14ac:dyDescent="0.25">
      <c r="B60" t="s">
        <v>38</v>
      </c>
      <c r="F60" s="2">
        <v>810</v>
      </c>
    </row>
    <row r="61" spans="1:6" x14ac:dyDescent="0.25">
      <c r="B61" t="s">
        <v>39</v>
      </c>
      <c r="F61" s="2">
        <v>7500</v>
      </c>
    </row>
    <row r="62" spans="1:6" x14ac:dyDescent="0.25">
      <c r="B62" t="s">
        <v>40</v>
      </c>
      <c r="F62" s="2">
        <v>2000</v>
      </c>
    </row>
    <row r="63" spans="1:6" x14ac:dyDescent="0.25">
      <c r="B63" s="16" t="s">
        <v>41</v>
      </c>
      <c r="C63" s="16"/>
      <c r="D63" s="16"/>
      <c r="E63" s="16"/>
      <c r="F63" s="17">
        <v>26840</v>
      </c>
    </row>
    <row r="64" spans="1:6" x14ac:dyDescent="0.25">
      <c r="B64" s="18" t="s">
        <v>135</v>
      </c>
      <c r="C64" s="18"/>
      <c r="D64" s="18"/>
      <c r="E64" s="18"/>
      <c r="F64" s="19">
        <f>SUM(F50:F63)</f>
        <v>78950</v>
      </c>
    </row>
    <row r="65" spans="2:6" x14ac:dyDescent="0.25">
      <c r="F65" s="2"/>
    </row>
    <row r="66" spans="2:6" ht="15.75" thickBot="1" x14ac:dyDescent="0.3">
      <c r="B66" s="10" t="s">
        <v>155</v>
      </c>
      <c r="C66" s="10"/>
      <c r="D66" s="10"/>
      <c r="E66" s="10"/>
      <c r="F66" s="11">
        <f>F64+F47+F33+F21</f>
        <v>711202</v>
      </c>
    </row>
    <row r="67" spans="2:6" ht="15.75" thickTop="1" x14ac:dyDescent="0.25">
      <c r="B67" s="20"/>
      <c r="C67" s="20"/>
      <c r="D67" s="20"/>
      <c r="E67" s="20"/>
      <c r="F67" s="6"/>
    </row>
    <row r="68" spans="2:6" ht="15.75" thickBot="1" x14ac:dyDescent="0.3">
      <c r="B68" s="22" t="s">
        <v>66</v>
      </c>
      <c r="C68" s="7"/>
      <c r="D68" s="7"/>
      <c r="E68" s="7"/>
      <c r="F68" s="11">
        <f>F10-F66</f>
        <v>-256622</v>
      </c>
    </row>
    <row r="69" spans="2:6" ht="15.75" thickTop="1" x14ac:dyDescent="0.25">
      <c r="B69" s="40"/>
      <c r="F69" s="2"/>
    </row>
    <row r="70" spans="2:6" x14ac:dyDescent="0.25">
      <c r="B70" s="4" t="s">
        <v>156</v>
      </c>
    </row>
    <row r="71" spans="2:6" x14ac:dyDescent="0.25">
      <c r="B71" t="s">
        <v>79</v>
      </c>
      <c r="F71" s="5">
        <v>16500</v>
      </c>
    </row>
    <row r="72" spans="2:6" x14ac:dyDescent="0.25">
      <c r="B72" t="s">
        <v>80</v>
      </c>
      <c r="F72" s="5">
        <v>100000</v>
      </c>
    </row>
    <row r="73" spans="2:6" x14ac:dyDescent="0.25">
      <c r="B73" t="s">
        <v>65</v>
      </c>
      <c r="F73" s="5">
        <v>7000</v>
      </c>
    </row>
    <row r="74" spans="2:6" x14ac:dyDescent="0.25">
      <c r="B74" t="s">
        <v>237</v>
      </c>
      <c r="F74" s="5">
        <v>57854</v>
      </c>
    </row>
    <row r="75" spans="2:6" x14ac:dyDescent="0.25">
      <c r="B75" t="s">
        <v>238</v>
      </c>
      <c r="F75" s="5">
        <v>37827</v>
      </c>
    </row>
    <row r="76" spans="2:6" x14ac:dyDescent="0.25">
      <c r="B76" s="18" t="s">
        <v>83</v>
      </c>
      <c r="C76" s="16"/>
      <c r="D76" s="16"/>
      <c r="E76" s="16"/>
      <c r="F76" s="19">
        <f>SUM(F71:F75)</f>
        <v>219181</v>
      </c>
    </row>
    <row r="77" spans="2:6" x14ac:dyDescent="0.25">
      <c r="F77" s="5"/>
    </row>
    <row r="78" spans="2:6" ht="15.75" thickBot="1" x14ac:dyDescent="0.3">
      <c r="B78" s="10" t="s">
        <v>68</v>
      </c>
      <c r="C78" s="7"/>
      <c r="D78" s="7"/>
      <c r="E78" s="7"/>
      <c r="F78" s="11">
        <f>F68+F76</f>
        <v>-37441</v>
      </c>
    </row>
    <row r="79" spans="2:6" ht="15.75" thickTop="1" x14ac:dyDescent="0.25"/>
  </sheetData>
  <pageMargins left="0.7" right="0.7" top="0.75" bottom="0.75" header="0.3" footer="0.3"/>
  <pageSetup orientation="portrait" horizontalDpi="4294967293" verticalDpi="0" r:id="rId1"/>
  <rowBreaks count="1" manualBreakCount="1"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9" sqref="C9"/>
    </sheetView>
  </sheetViews>
  <sheetFormatPr defaultRowHeight="15" x14ac:dyDescent="0.25"/>
  <cols>
    <col min="2" max="2" width="24.85546875" customWidth="1"/>
    <col min="3" max="7" width="16.7109375" customWidth="1"/>
  </cols>
  <sheetData>
    <row r="1" spans="1:7" x14ac:dyDescent="0.25">
      <c r="A1" s="4" t="s">
        <v>131</v>
      </c>
      <c r="D1" s="4" t="s">
        <v>256</v>
      </c>
      <c r="G1" s="4" t="s">
        <v>173</v>
      </c>
    </row>
    <row r="2" spans="1:7" x14ac:dyDescent="0.25">
      <c r="A2" s="4" t="s">
        <v>158</v>
      </c>
    </row>
    <row r="4" spans="1:7" ht="30" customHeight="1" x14ac:dyDescent="0.25">
      <c r="A4" t="s">
        <v>134</v>
      </c>
      <c r="C4" s="38" t="s">
        <v>136</v>
      </c>
      <c r="D4" s="38" t="s">
        <v>137</v>
      </c>
      <c r="E4" s="38" t="s">
        <v>139</v>
      </c>
      <c r="F4" s="38" t="s">
        <v>142</v>
      </c>
      <c r="G4" s="9" t="s">
        <v>153</v>
      </c>
    </row>
    <row r="5" spans="1:7" x14ac:dyDescent="0.25">
      <c r="A5" t="s">
        <v>102</v>
      </c>
      <c r="C5" s="2">
        <v>150830</v>
      </c>
      <c r="D5" s="2"/>
      <c r="E5" s="2">
        <v>166752</v>
      </c>
      <c r="F5" s="2"/>
      <c r="G5" s="2">
        <f>SUM(C5:F5)</f>
        <v>317582</v>
      </c>
    </row>
    <row r="6" spans="1:7" x14ac:dyDescent="0.25">
      <c r="A6" t="s">
        <v>107</v>
      </c>
      <c r="C6" s="2">
        <v>35820</v>
      </c>
      <c r="D6" s="2">
        <v>45000</v>
      </c>
      <c r="E6" s="2">
        <v>112000</v>
      </c>
      <c r="F6" s="2">
        <v>15000</v>
      </c>
      <c r="G6" s="2">
        <f t="shared" ref="G6:G9" si="0">SUM(C6:F6)</f>
        <v>207820</v>
      </c>
    </row>
    <row r="7" spans="1:7" x14ac:dyDescent="0.25">
      <c r="A7" t="s">
        <v>108</v>
      </c>
      <c r="C7" s="2">
        <v>9410</v>
      </c>
      <c r="D7" s="2"/>
      <c r="E7" s="2">
        <v>97440</v>
      </c>
      <c r="F7" s="2"/>
      <c r="G7" s="2">
        <f t="shared" si="0"/>
        <v>106850</v>
      </c>
    </row>
    <row r="8" spans="1:7" x14ac:dyDescent="0.25">
      <c r="A8" t="s">
        <v>106</v>
      </c>
      <c r="C8" s="2">
        <v>49570</v>
      </c>
      <c r="D8" s="2">
        <v>5500</v>
      </c>
      <c r="E8" s="2">
        <v>23640</v>
      </c>
      <c r="F8" s="2">
        <v>240</v>
      </c>
      <c r="G8" s="2">
        <f t="shared" si="0"/>
        <v>78950</v>
      </c>
    </row>
    <row r="9" spans="1:7" ht="15.75" thickBot="1" x14ac:dyDescent="0.3">
      <c r="A9" s="10" t="s">
        <v>47</v>
      </c>
      <c r="B9" s="10"/>
      <c r="C9" s="11">
        <f>SUM(C5:C8)</f>
        <v>245630</v>
      </c>
      <c r="D9" s="11">
        <f t="shared" ref="D9:F9" si="1">SUM(D5:D8)</f>
        <v>50500</v>
      </c>
      <c r="E9" s="11">
        <f t="shared" si="1"/>
        <v>399832</v>
      </c>
      <c r="F9" s="11">
        <f t="shared" si="1"/>
        <v>15240</v>
      </c>
      <c r="G9" s="11">
        <f t="shared" si="0"/>
        <v>711202</v>
      </c>
    </row>
    <row r="10" spans="1:7" ht="15.75" thickTop="1" x14ac:dyDescent="0.25"/>
  </sheetData>
  <pageMargins left="0.27" right="0.28999999999999998" top="0.75" bottom="0.75" header="0.3" footer="0.3"/>
  <pageSetup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1" workbookViewId="0">
      <selection activeCell="F34" sqref="F34"/>
    </sheetView>
  </sheetViews>
  <sheetFormatPr defaultRowHeight="15" x14ac:dyDescent="0.25"/>
  <cols>
    <col min="5" max="5" width="15.42578125" customWidth="1"/>
    <col min="6" max="6" width="11.140625" bestFit="1" customWidth="1"/>
    <col min="8" max="8" width="11.7109375" customWidth="1"/>
  </cols>
  <sheetData>
    <row r="1" spans="1:8" x14ac:dyDescent="0.25">
      <c r="A1" s="4" t="s">
        <v>131</v>
      </c>
      <c r="B1" s="4"/>
      <c r="C1" s="4"/>
      <c r="D1" s="4"/>
      <c r="E1" s="4"/>
      <c r="F1" s="4" t="s">
        <v>256</v>
      </c>
      <c r="H1" s="4" t="s">
        <v>174</v>
      </c>
    </row>
    <row r="2" spans="1:8" x14ac:dyDescent="0.25">
      <c r="A2" s="4" t="s">
        <v>161</v>
      </c>
    </row>
    <row r="4" spans="1:8" x14ac:dyDescent="0.25">
      <c r="A4" s="4" t="s">
        <v>134</v>
      </c>
    </row>
    <row r="5" spans="1:8" x14ac:dyDescent="0.25">
      <c r="A5" t="s">
        <v>102</v>
      </c>
    </row>
    <row r="6" spans="1:8" x14ac:dyDescent="0.25">
      <c r="B6" t="s">
        <v>98</v>
      </c>
      <c r="F6" s="56">
        <v>137711</v>
      </c>
    </row>
    <row r="7" spans="1:8" x14ac:dyDescent="0.25">
      <c r="B7" t="s">
        <v>103</v>
      </c>
      <c r="F7" s="56">
        <v>8538</v>
      </c>
    </row>
    <row r="8" spans="1:8" x14ac:dyDescent="0.25">
      <c r="B8" t="s">
        <v>104</v>
      </c>
      <c r="F8" s="56">
        <v>1997</v>
      </c>
    </row>
    <row r="9" spans="1:8" x14ac:dyDescent="0.25">
      <c r="B9" t="s">
        <v>105</v>
      </c>
      <c r="F9" s="56">
        <v>1736</v>
      </c>
    </row>
    <row r="10" spans="1:8" x14ac:dyDescent="0.25">
      <c r="B10" t="s">
        <v>99</v>
      </c>
      <c r="F10" s="56">
        <v>848</v>
      </c>
    </row>
    <row r="11" spans="1:8" x14ac:dyDescent="0.25">
      <c r="B11" t="s">
        <v>100</v>
      </c>
      <c r="F11" s="56"/>
    </row>
    <row r="12" spans="1:8" x14ac:dyDescent="0.25">
      <c r="B12" t="s">
        <v>101</v>
      </c>
      <c r="F12" s="56"/>
    </row>
    <row r="13" spans="1:8" s="8" customFormat="1" x14ac:dyDescent="0.25">
      <c r="B13" s="23" t="s">
        <v>132</v>
      </c>
      <c r="C13" s="23"/>
      <c r="D13" s="23"/>
      <c r="E13" s="23"/>
      <c r="F13" s="64">
        <f>SUM(F6:F12)</f>
        <v>150830</v>
      </c>
    </row>
    <row r="14" spans="1:8" x14ac:dyDescent="0.25">
      <c r="F14" s="2"/>
    </row>
    <row r="15" spans="1:8" x14ac:dyDescent="0.25">
      <c r="A15" t="s">
        <v>107</v>
      </c>
      <c r="F15" s="2"/>
    </row>
    <row r="16" spans="1:8" x14ac:dyDescent="0.25">
      <c r="B16" t="s">
        <v>16</v>
      </c>
      <c r="F16" s="2">
        <v>16320</v>
      </c>
    </row>
    <row r="17" spans="1:6" x14ac:dyDescent="0.25">
      <c r="B17" t="s">
        <v>146</v>
      </c>
      <c r="F17" s="2">
        <v>15000</v>
      </c>
    </row>
    <row r="18" spans="1:6" x14ac:dyDescent="0.25">
      <c r="B18" t="s">
        <v>122</v>
      </c>
      <c r="F18" s="2">
        <v>0</v>
      </c>
    </row>
    <row r="19" spans="1:6" x14ac:dyDescent="0.25">
      <c r="B19" t="s">
        <v>120</v>
      </c>
      <c r="F19" s="2">
        <v>4500</v>
      </c>
    </row>
    <row r="20" spans="1:6" x14ac:dyDescent="0.25">
      <c r="B20" s="23" t="s">
        <v>126</v>
      </c>
      <c r="C20" s="23"/>
      <c r="D20" s="23"/>
      <c r="E20" s="23"/>
      <c r="F20" s="24">
        <f>SUM(F16:F19)</f>
        <v>35820</v>
      </c>
    </row>
    <row r="21" spans="1:6" x14ac:dyDescent="0.25">
      <c r="F21" s="2"/>
    </row>
    <row r="22" spans="1:6" x14ac:dyDescent="0.25">
      <c r="A22" t="s">
        <v>108</v>
      </c>
      <c r="F22" s="2"/>
    </row>
    <row r="23" spans="1:6" x14ac:dyDescent="0.25">
      <c r="B23" t="s">
        <v>18</v>
      </c>
      <c r="F23" s="2">
        <v>500</v>
      </c>
    </row>
    <row r="24" spans="1:6" x14ac:dyDescent="0.25">
      <c r="B24" t="s">
        <v>119</v>
      </c>
      <c r="F24" s="2">
        <v>1560</v>
      </c>
    </row>
    <row r="25" spans="1:6" x14ac:dyDescent="0.25">
      <c r="B25" t="s">
        <v>19</v>
      </c>
      <c r="F25" s="2">
        <v>1600</v>
      </c>
    </row>
    <row r="26" spans="1:6" x14ac:dyDescent="0.25">
      <c r="B26" t="s">
        <v>32</v>
      </c>
      <c r="F26" s="2">
        <v>5000</v>
      </c>
    </row>
    <row r="27" spans="1:6" x14ac:dyDescent="0.25">
      <c r="B27" t="s">
        <v>33</v>
      </c>
      <c r="F27" s="2">
        <v>750</v>
      </c>
    </row>
    <row r="28" spans="1:6" x14ac:dyDescent="0.25">
      <c r="B28" s="23" t="s">
        <v>133</v>
      </c>
      <c r="C28" s="23"/>
      <c r="D28" s="23"/>
      <c r="E28" s="23"/>
      <c r="F28" s="24">
        <f>SUM(F23:F27)</f>
        <v>9410</v>
      </c>
    </row>
    <row r="29" spans="1:6" x14ac:dyDescent="0.25">
      <c r="F29" s="2"/>
    </row>
    <row r="30" spans="1:6" x14ac:dyDescent="0.25">
      <c r="A30" t="s">
        <v>106</v>
      </c>
      <c r="F30" s="2"/>
    </row>
    <row r="31" spans="1:6" x14ac:dyDescent="0.25">
      <c r="B31" t="s">
        <v>165</v>
      </c>
      <c r="F31" s="56">
        <v>260</v>
      </c>
    </row>
    <row r="32" spans="1:6" x14ac:dyDescent="0.25">
      <c r="B32" t="s">
        <v>22</v>
      </c>
      <c r="F32" s="2">
        <v>2500</v>
      </c>
    </row>
    <row r="33" spans="2:6" x14ac:dyDescent="0.25">
      <c r="B33" t="s">
        <v>27</v>
      </c>
      <c r="F33" s="2">
        <v>25500</v>
      </c>
    </row>
    <row r="34" spans="2:6" x14ac:dyDescent="0.25">
      <c r="B34" t="s">
        <v>71</v>
      </c>
      <c r="F34" s="2">
        <v>100</v>
      </c>
    </row>
    <row r="35" spans="2:6" x14ac:dyDescent="0.25">
      <c r="B35" t="s">
        <v>31</v>
      </c>
      <c r="F35" s="2">
        <v>200</v>
      </c>
    </row>
    <row r="36" spans="2:6" x14ac:dyDescent="0.25">
      <c r="B36" t="s">
        <v>116</v>
      </c>
      <c r="F36" s="2">
        <v>4500</v>
      </c>
    </row>
    <row r="37" spans="2:6" x14ac:dyDescent="0.25">
      <c r="B37" t="s">
        <v>38</v>
      </c>
      <c r="F37" s="2">
        <v>810</v>
      </c>
    </row>
    <row r="38" spans="2:6" x14ac:dyDescent="0.25">
      <c r="B38" t="s">
        <v>39</v>
      </c>
      <c r="F38" s="2">
        <v>7500</v>
      </c>
    </row>
    <row r="39" spans="2:6" x14ac:dyDescent="0.25">
      <c r="B39" t="s">
        <v>40</v>
      </c>
      <c r="F39" s="2">
        <v>2000</v>
      </c>
    </row>
    <row r="40" spans="2:6" x14ac:dyDescent="0.25">
      <c r="B40" s="16" t="s">
        <v>41</v>
      </c>
      <c r="C40" s="16"/>
      <c r="D40" s="16"/>
      <c r="E40" s="16"/>
      <c r="F40" s="17">
        <v>6200</v>
      </c>
    </row>
    <row r="41" spans="2:6" x14ac:dyDescent="0.25">
      <c r="B41" s="18" t="s">
        <v>135</v>
      </c>
      <c r="C41" s="18"/>
      <c r="D41" s="18"/>
      <c r="E41" s="18"/>
      <c r="F41" s="19">
        <f>SUM(F31:F40)</f>
        <v>49570</v>
      </c>
    </row>
    <row r="42" spans="2:6" x14ac:dyDescent="0.25">
      <c r="F42" s="2"/>
    </row>
    <row r="43" spans="2:6" ht="15.75" thickBot="1" x14ac:dyDescent="0.3">
      <c r="B43" s="10" t="s">
        <v>155</v>
      </c>
      <c r="C43" s="10"/>
      <c r="D43" s="10"/>
      <c r="E43" s="10"/>
      <c r="F43" s="11">
        <f>F41+F28+F20+F13</f>
        <v>245630</v>
      </c>
    </row>
    <row r="44" spans="2:6" ht="15.75" thickTop="1" x14ac:dyDescent="0.25">
      <c r="F44" s="2"/>
    </row>
    <row r="45" spans="2:6" x14ac:dyDescent="0.25">
      <c r="F45" s="2"/>
    </row>
    <row r="46" spans="2:6" x14ac:dyDescent="0.25">
      <c r="F46" s="2"/>
    </row>
    <row r="47" spans="2:6" x14ac:dyDescent="0.25">
      <c r="F47" s="2"/>
    </row>
    <row r="48" spans="2:6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  <row r="56" spans="6:6" x14ac:dyDescent="0.25">
      <c r="F56" s="2"/>
    </row>
  </sheetData>
  <sortState ref="B21:F25">
    <sortCondition ref="B21:B25"/>
  </sortState>
  <pageMargins left="0.7" right="0.7" top="0.75" bottom="0.75" header="0.3" footer="0.3"/>
  <pageSetup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F13" sqref="F13"/>
    </sheetView>
  </sheetViews>
  <sheetFormatPr defaultRowHeight="15" x14ac:dyDescent="0.25"/>
  <cols>
    <col min="5" max="5" width="16.140625" customWidth="1"/>
    <col min="6" max="6" width="10.140625" bestFit="1" customWidth="1"/>
  </cols>
  <sheetData>
    <row r="1" spans="1:8" x14ac:dyDescent="0.25">
      <c r="A1" s="4" t="s">
        <v>131</v>
      </c>
      <c r="B1" s="4"/>
      <c r="C1" s="4"/>
      <c r="D1" s="4"/>
      <c r="E1" s="4"/>
      <c r="F1" s="4" t="s">
        <v>256</v>
      </c>
      <c r="H1" s="4" t="s">
        <v>178</v>
      </c>
    </row>
    <row r="2" spans="1:8" x14ac:dyDescent="0.25">
      <c r="A2" s="4" t="s">
        <v>160</v>
      </c>
      <c r="B2" s="4"/>
      <c r="C2" s="4"/>
      <c r="D2" s="4"/>
      <c r="E2" s="4"/>
      <c r="F2" s="4"/>
    </row>
    <row r="4" spans="1:8" x14ac:dyDescent="0.25">
      <c r="A4" s="4" t="s">
        <v>134</v>
      </c>
    </row>
    <row r="5" spans="1:8" x14ac:dyDescent="0.25">
      <c r="A5" t="s">
        <v>107</v>
      </c>
    </row>
    <row r="6" spans="1:8" x14ac:dyDescent="0.25">
      <c r="B6" t="s">
        <v>30</v>
      </c>
      <c r="F6" s="2">
        <v>45000</v>
      </c>
    </row>
    <row r="7" spans="1:8" x14ac:dyDescent="0.25">
      <c r="B7" t="s">
        <v>138</v>
      </c>
      <c r="F7" s="2">
        <v>0</v>
      </c>
    </row>
    <row r="8" spans="1:8" x14ac:dyDescent="0.25">
      <c r="B8" s="23" t="s">
        <v>126</v>
      </c>
      <c r="C8" s="23"/>
      <c r="D8" s="23"/>
      <c r="E8" s="23"/>
      <c r="F8" s="24">
        <f>SUM(F6:F7)</f>
        <v>45000</v>
      </c>
    </row>
    <row r="9" spans="1:8" x14ac:dyDescent="0.25">
      <c r="F9" s="2"/>
    </row>
    <row r="10" spans="1:8" x14ac:dyDescent="0.25">
      <c r="A10" t="s">
        <v>106</v>
      </c>
      <c r="F10" s="2"/>
    </row>
    <row r="11" spans="1:8" x14ac:dyDescent="0.25">
      <c r="B11" t="s">
        <v>28</v>
      </c>
      <c r="F11" s="2">
        <v>500</v>
      </c>
    </row>
    <row r="12" spans="1:8" x14ac:dyDescent="0.25">
      <c r="B12" t="s">
        <v>166</v>
      </c>
      <c r="F12" s="2">
        <v>5000</v>
      </c>
    </row>
    <row r="13" spans="1:8" x14ac:dyDescent="0.25">
      <c r="B13" s="23" t="s">
        <v>135</v>
      </c>
      <c r="C13" s="23"/>
      <c r="D13" s="23"/>
      <c r="E13" s="23"/>
      <c r="F13" s="24">
        <f>SUM(F11:F12)</f>
        <v>5500</v>
      </c>
    </row>
    <row r="14" spans="1:8" x14ac:dyDescent="0.25">
      <c r="F14" s="2"/>
    </row>
    <row r="15" spans="1:8" ht="15.75" thickBot="1" x14ac:dyDescent="0.3">
      <c r="B15" s="10" t="s">
        <v>155</v>
      </c>
      <c r="C15" s="10"/>
      <c r="D15" s="10"/>
      <c r="E15" s="10"/>
      <c r="F15" s="11">
        <f>F8+F13</f>
        <v>50500</v>
      </c>
    </row>
    <row r="16" spans="1:8" ht="15.75" thickTop="1" x14ac:dyDescent="0.25">
      <c r="F16" s="2"/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  <row r="23" spans="6:6" x14ac:dyDescent="0.25">
      <c r="F23" s="2"/>
    </row>
  </sheetData>
  <pageMargins left="0.7" right="0.7" top="0.75" bottom="0.75" header="0.3" footer="0.3"/>
  <pageSetup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7" sqref="H7"/>
    </sheetView>
  </sheetViews>
  <sheetFormatPr defaultRowHeight="15" x14ac:dyDescent="0.25"/>
  <cols>
    <col min="2" max="2" width="10" customWidth="1"/>
    <col min="5" max="5" width="11.140625" customWidth="1"/>
    <col min="6" max="8" width="16.7109375" customWidth="1"/>
  </cols>
  <sheetData>
    <row r="1" spans="1:8" x14ac:dyDescent="0.25">
      <c r="A1" s="4" t="s">
        <v>131</v>
      </c>
      <c r="B1" s="4"/>
      <c r="C1" s="4"/>
      <c r="D1" s="4"/>
      <c r="E1" s="4"/>
      <c r="F1" s="4" t="s">
        <v>256</v>
      </c>
      <c r="H1" s="4" t="s">
        <v>175</v>
      </c>
    </row>
    <row r="2" spans="1:8" x14ac:dyDescent="0.25">
      <c r="A2" s="4" t="s">
        <v>163</v>
      </c>
      <c r="B2" s="4"/>
      <c r="C2" s="4"/>
      <c r="D2" s="4"/>
      <c r="E2" s="4"/>
      <c r="F2" s="4"/>
    </row>
    <row r="4" spans="1:8" ht="30" x14ac:dyDescent="0.25">
      <c r="F4" s="15" t="s">
        <v>140</v>
      </c>
      <c r="G4" s="3" t="s">
        <v>141</v>
      </c>
      <c r="H4" s="15" t="s">
        <v>64</v>
      </c>
    </row>
    <row r="5" spans="1:8" x14ac:dyDescent="0.25">
      <c r="A5" s="4" t="s">
        <v>134</v>
      </c>
      <c r="F5" s="15"/>
      <c r="G5" s="3"/>
      <c r="H5" s="15"/>
    </row>
    <row r="6" spans="1:8" x14ac:dyDescent="0.25">
      <c r="A6" t="s">
        <v>107</v>
      </c>
    </row>
    <row r="7" spans="1:8" x14ac:dyDescent="0.25">
      <c r="B7" t="s">
        <v>51</v>
      </c>
      <c r="F7" s="2">
        <v>15000</v>
      </c>
      <c r="G7" s="2">
        <v>65000</v>
      </c>
      <c r="H7" s="2">
        <f>SUM(F7:G7)</f>
        <v>80000</v>
      </c>
    </row>
    <row r="8" spans="1:8" x14ac:dyDescent="0.25">
      <c r="B8" s="26" t="s">
        <v>126</v>
      </c>
      <c r="C8" s="23"/>
      <c r="D8" s="23"/>
      <c r="E8" s="23"/>
      <c r="F8" s="24">
        <f>F7</f>
        <v>15000</v>
      </c>
      <c r="G8" s="24">
        <f t="shared" ref="G8:H8" si="0">G7</f>
        <v>65000</v>
      </c>
      <c r="H8" s="24">
        <f t="shared" si="0"/>
        <v>80000</v>
      </c>
    </row>
    <row r="9" spans="1:8" x14ac:dyDescent="0.25">
      <c r="F9" s="2"/>
      <c r="G9" s="2"/>
      <c r="H9" s="2"/>
    </row>
    <row r="10" spans="1:8" ht="15.75" thickBot="1" x14ac:dyDescent="0.3">
      <c r="B10" s="10" t="s">
        <v>155</v>
      </c>
      <c r="C10" s="10"/>
      <c r="D10" s="10"/>
      <c r="E10" s="10"/>
      <c r="F10" s="11">
        <f>F8</f>
        <v>15000</v>
      </c>
      <c r="G10" s="11">
        <f t="shared" ref="G10:H10" si="1">G8</f>
        <v>65000</v>
      </c>
      <c r="H10" s="11">
        <f t="shared" si="1"/>
        <v>80000</v>
      </c>
    </row>
    <row r="11" spans="1:8" ht="15.75" thickTop="1" x14ac:dyDescent="0.25">
      <c r="B11" t="s">
        <v>154</v>
      </c>
      <c r="F11" s="2"/>
      <c r="G11" s="2"/>
      <c r="H11" s="2"/>
    </row>
    <row r="12" spans="1:8" x14ac:dyDescent="0.25">
      <c r="F12" s="2"/>
      <c r="G12" s="2"/>
      <c r="H12" s="2"/>
    </row>
    <row r="13" spans="1:8" x14ac:dyDescent="0.25">
      <c r="F13" s="2"/>
      <c r="G13" s="2"/>
      <c r="H13" s="2"/>
    </row>
    <row r="14" spans="1:8" x14ac:dyDescent="0.25">
      <c r="F14" s="2"/>
      <c r="G14" s="2"/>
      <c r="H14" s="2"/>
    </row>
  </sheetData>
  <pageMargins left="0.36" right="0.25" top="0.75" bottom="0.75" header="0.3" footer="0.3"/>
  <pageSetup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6" workbookViewId="0">
      <selection activeCell="A46" sqref="A46"/>
    </sheetView>
  </sheetViews>
  <sheetFormatPr defaultRowHeight="15" x14ac:dyDescent="0.25"/>
  <cols>
    <col min="5" max="5" width="11.28515625" customWidth="1"/>
    <col min="6" max="10" width="10.7109375" customWidth="1"/>
  </cols>
  <sheetData>
    <row r="1" spans="1:10" x14ac:dyDescent="0.25">
      <c r="A1" s="4" t="s">
        <v>131</v>
      </c>
      <c r="B1" s="4"/>
      <c r="C1" s="4"/>
      <c r="D1" s="4"/>
      <c r="E1" s="4"/>
      <c r="F1" s="4" t="s">
        <v>256</v>
      </c>
      <c r="J1" s="4" t="s">
        <v>177</v>
      </c>
    </row>
    <row r="2" spans="1:10" x14ac:dyDescent="0.25">
      <c r="A2" s="4" t="s">
        <v>162</v>
      </c>
      <c r="B2" s="4"/>
      <c r="C2" s="4"/>
      <c r="D2" s="4"/>
      <c r="E2" s="4"/>
      <c r="F2" s="4"/>
    </row>
    <row r="3" spans="1:10" x14ac:dyDescent="0.25">
      <c r="F3" s="15" t="s">
        <v>112</v>
      </c>
      <c r="G3" s="15"/>
      <c r="H3" s="15"/>
      <c r="I3" s="15"/>
      <c r="J3" s="15"/>
    </row>
    <row r="4" spans="1:10" x14ac:dyDescent="0.25">
      <c r="A4" s="4" t="s">
        <v>134</v>
      </c>
      <c r="F4" s="9" t="s">
        <v>113</v>
      </c>
      <c r="G4" s="15" t="s">
        <v>109</v>
      </c>
      <c r="H4" s="15" t="s">
        <v>110</v>
      </c>
      <c r="I4" s="15" t="s">
        <v>111</v>
      </c>
      <c r="J4" s="15" t="s">
        <v>64</v>
      </c>
    </row>
    <row r="5" spans="1:10" x14ac:dyDescent="0.25">
      <c r="A5" t="s">
        <v>102</v>
      </c>
    </row>
    <row r="6" spans="1:10" x14ac:dyDescent="0.25">
      <c r="B6" t="s">
        <v>98</v>
      </c>
      <c r="F6" s="56">
        <v>39681</v>
      </c>
      <c r="G6" s="2">
        <v>5413</v>
      </c>
      <c r="H6" s="2">
        <v>4143</v>
      </c>
      <c r="I6" s="56">
        <v>56145</v>
      </c>
      <c r="J6" s="2">
        <v>105381</v>
      </c>
    </row>
    <row r="7" spans="1:10" x14ac:dyDescent="0.25">
      <c r="B7" t="s">
        <v>103</v>
      </c>
      <c r="F7" s="56">
        <f>(F6-30000)*6.2%</f>
        <v>600.22199999999998</v>
      </c>
      <c r="G7" s="2">
        <v>0</v>
      </c>
      <c r="H7" s="2">
        <f>H6*6.2%</f>
        <v>256.86599999999999</v>
      </c>
      <c r="I7" s="56">
        <f t="shared" ref="I7:I12" si="0">J7-G7-F7-H7</f>
        <v>1340.912</v>
      </c>
      <c r="J7" s="2">
        <v>2198</v>
      </c>
    </row>
    <row r="8" spans="1:10" x14ac:dyDescent="0.25">
      <c r="B8" t="s">
        <v>104</v>
      </c>
      <c r="F8" s="2">
        <f>F6*1.45%</f>
        <v>575.37450000000001</v>
      </c>
      <c r="G8" s="2">
        <f>G6*1.45%</f>
        <v>78.488499999999988</v>
      </c>
      <c r="H8" s="2">
        <f>H6*1.45%</f>
        <v>60.073499999999996</v>
      </c>
      <c r="I8" s="56">
        <f t="shared" si="0"/>
        <v>814.06350000000009</v>
      </c>
      <c r="J8" s="2">
        <v>1528</v>
      </c>
    </row>
    <row r="9" spans="1:10" x14ac:dyDescent="0.25">
      <c r="B9" t="s">
        <v>105</v>
      </c>
      <c r="F9" s="2">
        <v>350</v>
      </c>
      <c r="G9" s="2">
        <f>G6*6.2%</f>
        <v>335.60599999999999</v>
      </c>
      <c r="H9" s="2">
        <f>H6*6.2%</f>
        <v>256.86599999999999</v>
      </c>
      <c r="I9" s="56">
        <f t="shared" si="0"/>
        <v>359.52800000000002</v>
      </c>
      <c r="J9" s="2">
        <v>1302</v>
      </c>
    </row>
    <row r="10" spans="1:10" x14ac:dyDescent="0.25">
      <c r="B10" t="s">
        <v>99</v>
      </c>
      <c r="F10" s="2">
        <f>F6*6.84/100</f>
        <v>2714.1803999999997</v>
      </c>
      <c r="G10" s="2">
        <f>G6*6.84/100</f>
        <v>370.24919999999997</v>
      </c>
      <c r="H10" s="2">
        <f>H6*6.84/100</f>
        <v>283.38119999999998</v>
      </c>
      <c r="I10" s="56">
        <f t="shared" si="0"/>
        <v>3840.1892000000007</v>
      </c>
      <c r="J10" s="2">
        <v>7208</v>
      </c>
    </row>
    <row r="11" spans="1:10" x14ac:dyDescent="0.25">
      <c r="B11" t="s">
        <v>100</v>
      </c>
      <c r="F11" s="2">
        <f>30000*0.27103</f>
        <v>8130.9</v>
      </c>
      <c r="G11" s="2">
        <f>G6*0.27103</f>
        <v>1467.08539</v>
      </c>
      <c r="H11" s="2"/>
      <c r="I11" s="56">
        <f t="shared" si="0"/>
        <v>9355.0146100000002</v>
      </c>
      <c r="J11" s="2">
        <v>18953</v>
      </c>
    </row>
    <row r="12" spans="1:10" x14ac:dyDescent="0.25">
      <c r="B12" t="s">
        <v>101</v>
      </c>
      <c r="F12" s="2">
        <f>30000*0.431606</f>
        <v>12948.18</v>
      </c>
      <c r="G12" s="2">
        <v>2336</v>
      </c>
      <c r="H12" s="2"/>
      <c r="I12" s="56">
        <f t="shared" si="0"/>
        <v>14897.82</v>
      </c>
      <c r="J12" s="2">
        <v>30182</v>
      </c>
    </row>
    <row r="13" spans="1:10" x14ac:dyDescent="0.25">
      <c r="B13" s="23" t="s">
        <v>132</v>
      </c>
      <c r="C13" s="23"/>
      <c r="D13" s="23"/>
      <c r="E13" s="23"/>
      <c r="F13" s="64">
        <f>SUM(F6:F12)</f>
        <v>64999.856899999999</v>
      </c>
      <c r="G13" s="24">
        <f>SUM(G6:G12)</f>
        <v>10000.429090000001</v>
      </c>
      <c r="H13" s="24">
        <f>H6+H7+H8+H9+H10</f>
        <v>5000.1867000000002</v>
      </c>
      <c r="I13" s="64">
        <f t="shared" ref="I13" si="1">SUM(I6:I12)</f>
        <v>86752.527310000005</v>
      </c>
      <c r="J13" s="24">
        <f>SUM(J6:J12)</f>
        <v>166752</v>
      </c>
    </row>
    <row r="14" spans="1:10" x14ac:dyDescent="0.25">
      <c r="F14" s="2"/>
      <c r="G14" s="2"/>
      <c r="H14" s="2"/>
      <c r="I14" s="2"/>
      <c r="J14" s="25"/>
    </row>
    <row r="15" spans="1:10" x14ac:dyDescent="0.25">
      <c r="A15" t="s">
        <v>107</v>
      </c>
      <c r="F15" s="2"/>
      <c r="G15" s="2"/>
      <c r="H15" s="2"/>
      <c r="I15" s="2"/>
      <c r="J15" s="25"/>
    </row>
    <row r="16" spans="1:10" x14ac:dyDescent="0.25">
      <c r="B16" t="s">
        <v>115</v>
      </c>
      <c r="F16" s="2"/>
      <c r="G16" s="2">
        <v>1000</v>
      </c>
      <c r="H16" s="2"/>
      <c r="I16" s="2"/>
      <c r="J16" s="25">
        <f>SUM(F16:I16)</f>
        <v>1000</v>
      </c>
    </row>
    <row r="17" spans="1:10" x14ac:dyDescent="0.25">
      <c r="B17" t="s">
        <v>146</v>
      </c>
      <c r="F17" s="2">
        <v>65000</v>
      </c>
      <c r="G17" s="2"/>
      <c r="H17" s="2"/>
      <c r="I17" s="2"/>
      <c r="J17" s="25">
        <f>SUM(F17:I17)</f>
        <v>65000</v>
      </c>
    </row>
    <row r="18" spans="1:10" x14ac:dyDescent="0.25">
      <c r="B18" t="s">
        <v>52</v>
      </c>
      <c r="F18" s="2">
        <v>44000</v>
      </c>
      <c r="G18" s="2"/>
      <c r="H18" s="2"/>
      <c r="I18" s="2"/>
      <c r="J18" s="25">
        <f>SUM(F18:I18)</f>
        <v>44000</v>
      </c>
    </row>
    <row r="19" spans="1:10" x14ac:dyDescent="0.25">
      <c r="B19" t="s">
        <v>75</v>
      </c>
      <c r="F19" s="2">
        <v>2000</v>
      </c>
      <c r="G19" s="2"/>
      <c r="H19" s="2"/>
      <c r="I19" s="2"/>
      <c r="J19" s="25">
        <f>SUM(F19:I19)</f>
        <v>2000</v>
      </c>
    </row>
    <row r="20" spans="1:10" x14ac:dyDescent="0.25">
      <c r="B20" s="26" t="s">
        <v>126</v>
      </c>
      <c r="C20" s="23"/>
      <c r="D20" s="23"/>
      <c r="E20" s="23"/>
      <c r="F20" s="24">
        <f>SUM(F16:F19)</f>
        <v>111000</v>
      </c>
      <c r="G20" s="24">
        <f t="shared" ref="G20:J20" si="2">SUM(G16:G19)</f>
        <v>1000</v>
      </c>
      <c r="H20" s="24">
        <f t="shared" si="2"/>
        <v>0</v>
      </c>
      <c r="I20" s="24">
        <f t="shared" si="2"/>
        <v>0</v>
      </c>
      <c r="J20" s="24">
        <f t="shared" si="2"/>
        <v>112000</v>
      </c>
    </row>
    <row r="21" spans="1:10" x14ac:dyDescent="0.25">
      <c r="F21" s="2"/>
      <c r="G21" s="2"/>
      <c r="H21" s="2"/>
      <c r="I21" s="2"/>
      <c r="J21" s="25"/>
    </row>
    <row r="22" spans="1:10" x14ac:dyDescent="0.25">
      <c r="A22" t="s">
        <v>108</v>
      </c>
      <c r="F22" s="2"/>
      <c r="G22" s="2"/>
      <c r="H22" s="2"/>
      <c r="I22" s="2"/>
      <c r="J22" s="25"/>
    </row>
    <row r="23" spans="1:10" x14ac:dyDescent="0.25">
      <c r="B23" t="s">
        <v>119</v>
      </c>
      <c r="F23" s="2"/>
      <c r="G23" s="2"/>
      <c r="H23" s="2"/>
      <c r="I23" s="2">
        <v>940</v>
      </c>
      <c r="J23" s="25">
        <f t="shared" ref="J23:J30" si="3">SUM(F23:I23)</f>
        <v>940</v>
      </c>
    </row>
    <row r="24" spans="1:10" x14ac:dyDescent="0.25">
      <c r="B24" t="s">
        <v>25</v>
      </c>
      <c r="F24" s="2"/>
      <c r="G24" s="2"/>
      <c r="H24" s="2">
        <v>1000</v>
      </c>
      <c r="I24" s="2">
        <v>24000</v>
      </c>
      <c r="J24" s="25">
        <f t="shared" si="3"/>
        <v>25000</v>
      </c>
    </row>
    <row r="25" spans="1:10" x14ac:dyDescent="0.25">
      <c r="B25" t="s">
        <v>69</v>
      </c>
      <c r="F25" s="2"/>
      <c r="G25" s="2"/>
      <c r="H25" s="2"/>
      <c r="I25" s="2">
        <v>25000</v>
      </c>
      <c r="J25" s="25">
        <f t="shared" si="3"/>
        <v>25000</v>
      </c>
    </row>
    <row r="26" spans="1:10" x14ac:dyDescent="0.25">
      <c r="B26" t="s">
        <v>19</v>
      </c>
      <c r="F26" s="2"/>
      <c r="G26" s="2"/>
      <c r="H26" s="2"/>
      <c r="I26" s="2">
        <v>400</v>
      </c>
      <c r="J26" s="25">
        <f t="shared" si="3"/>
        <v>400</v>
      </c>
    </row>
    <row r="27" spans="1:10" x14ac:dyDescent="0.25">
      <c r="B27" t="s">
        <v>26</v>
      </c>
      <c r="F27" s="2"/>
      <c r="G27" s="2"/>
      <c r="H27" s="2"/>
      <c r="I27" s="2">
        <v>10000</v>
      </c>
      <c r="J27" s="25">
        <f t="shared" si="3"/>
        <v>10000</v>
      </c>
    </row>
    <row r="28" spans="1:10" x14ac:dyDescent="0.25">
      <c r="B28" t="s">
        <v>48</v>
      </c>
      <c r="F28" s="2">
        <v>31000</v>
      </c>
      <c r="G28" s="2"/>
      <c r="H28" s="2"/>
      <c r="I28" s="2"/>
      <c r="J28" s="25">
        <f t="shared" si="3"/>
        <v>31000</v>
      </c>
    </row>
    <row r="29" spans="1:10" x14ac:dyDescent="0.25">
      <c r="B29" t="s">
        <v>37</v>
      </c>
      <c r="F29" s="2"/>
      <c r="G29" s="2"/>
      <c r="H29" s="2"/>
      <c r="I29" s="2">
        <v>4100</v>
      </c>
      <c r="J29" s="25">
        <f t="shared" si="3"/>
        <v>4100</v>
      </c>
    </row>
    <row r="30" spans="1:10" x14ac:dyDescent="0.25">
      <c r="B30" t="s">
        <v>114</v>
      </c>
      <c r="F30" s="2"/>
      <c r="G30" s="2"/>
      <c r="H30" s="2"/>
      <c r="I30" s="2">
        <v>1000</v>
      </c>
      <c r="J30" s="25">
        <f t="shared" si="3"/>
        <v>1000</v>
      </c>
    </row>
    <row r="31" spans="1:10" x14ac:dyDescent="0.25">
      <c r="B31" s="23" t="s">
        <v>133</v>
      </c>
      <c r="C31" s="23"/>
      <c r="D31" s="23"/>
      <c r="E31" s="23"/>
      <c r="F31" s="24">
        <f>SUM(F23:F30)</f>
        <v>31000</v>
      </c>
      <c r="G31" s="24">
        <f t="shared" ref="G31:J31" si="4">SUM(G23:G30)</f>
        <v>0</v>
      </c>
      <c r="H31" s="24">
        <f t="shared" si="4"/>
        <v>1000</v>
      </c>
      <c r="I31" s="24">
        <f t="shared" si="4"/>
        <v>65440</v>
      </c>
      <c r="J31" s="24">
        <f t="shared" si="4"/>
        <v>97440</v>
      </c>
    </row>
    <row r="32" spans="1:10" x14ac:dyDescent="0.25">
      <c r="F32" s="2"/>
      <c r="G32" s="2"/>
      <c r="H32" s="2"/>
      <c r="I32" s="2"/>
      <c r="J32" s="25"/>
    </row>
    <row r="33" spans="1:10" x14ac:dyDescent="0.25">
      <c r="A33" t="s">
        <v>106</v>
      </c>
      <c r="F33" s="2"/>
      <c r="G33" s="2"/>
      <c r="H33" s="2"/>
      <c r="I33" s="2"/>
      <c r="J33" s="25"/>
    </row>
    <row r="34" spans="1:10" x14ac:dyDescent="0.25">
      <c r="B34" t="s">
        <v>118</v>
      </c>
      <c r="F34" s="2"/>
      <c r="G34" s="2"/>
      <c r="H34" s="2"/>
      <c r="I34" s="2">
        <v>1000</v>
      </c>
      <c r="J34" s="25">
        <f>SUM(F34:I34)</f>
        <v>1000</v>
      </c>
    </row>
    <row r="35" spans="1:10" x14ac:dyDescent="0.25">
      <c r="B35" t="s">
        <v>117</v>
      </c>
      <c r="F35" s="2">
        <v>2000</v>
      </c>
      <c r="G35" s="2"/>
      <c r="H35" s="2"/>
      <c r="I35" s="2"/>
      <c r="J35" s="25">
        <f>SUM(F35:I35)</f>
        <v>2000</v>
      </c>
    </row>
    <row r="36" spans="1:10" x14ac:dyDescent="0.25">
      <c r="B36" t="s">
        <v>41</v>
      </c>
      <c r="F36" s="2"/>
      <c r="G36" s="2">
        <v>18800</v>
      </c>
      <c r="H36" s="2">
        <v>1840</v>
      </c>
      <c r="I36" s="2"/>
      <c r="J36" s="25">
        <f>SUM(F36:I36)</f>
        <v>20640</v>
      </c>
    </row>
    <row r="37" spans="1:10" x14ac:dyDescent="0.25">
      <c r="B37" s="23" t="s">
        <v>135</v>
      </c>
      <c r="C37" s="23"/>
      <c r="D37" s="23"/>
      <c r="E37" s="23"/>
      <c r="F37" s="24">
        <f>SUM(F34:F36)</f>
        <v>2000</v>
      </c>
      <c r="G37" s="24">
        <f>SUM(G34:G36)</f>
        <v>18800</v>
      </c>
      <c r="H37" s="24">
        <f>SUM(H34:H36)</f>
        <v>1840</v>
      </c>
      <c r="I37" s="24">
        <f>SUM(I34:I36)</f>
        <v>1000</v>
      </c>
      <c r="J37" s="24">
        <f>SUM(J34:J36)</f>
        <v>23640</v>
      </c>
    </row>
    <row r="38" spans="1:10" x14ac:dyDescent="0.25">
      <c r="F38" s="2"/>
      <c r="G38" s="2"/>
      <c r="H38" s="2"/>
      <c r="I38" s="2"/>
      <c r="J38" s="2"/>
    </row>
    <row r="39" spans="1:10" ht="15.75" thickBot="1" x14ac:dyDescent="0.3">
      <c r="B39" s="10" t="s">
        <v>155</v>
      </c>
      <c r="C39" s="10"/>
      <c r="D39" s="10"/>
      <c r="E39" s="10"/>
      <c r="F39" s="11">
        <f>F37+F31+F20+F13</f>
        <v>208999.85690000001</v>
      </c>
      <c r="G39" s="11">
        <f>G37+G31+G20+G13</f>
        <v>29800.429090000001</v>
      </c>
      <c r="H39" s="11">
        <f>H37+H31+H20+H13</f>
        <v>7840.1867000000002</v>
      </c>
      <c r="I39" s="11">
        <f>I37+I31+I20+I13</f>
        <v>153192.52731</v>
      </c>
      <c r="J39" s="11">
        <f>J37+J31+J20+J13</f>
        <v>399832</v>
      </c>
    </row>
    <row r="40" spans="1:10" ht="15.75" thickTop="1" x14ac:dyDescent="0.25">
      <c r="F40" s="2"/>
      <c r="G40" s="2"/>
      <c r="H40" s="2"/>
      <c r="I40" s="2"/>
      <c r="J40" s="2"/>
    </row>
    <row r="41" spans="1:10" x14ac:dyDescent="0.25">
      <c r="F41" s="2"/>
      <c r="G41" s="2"/>
      <c r="H41" s="2"/>
      <c r="I41" s="2"/>
      <c r="J41" s="2"/>
    </row>
    <row r="42" spans="1:10" x14ac:dyDescent="0.25">
      <c r="F42" s="2"/>
      <c r="G42" s="2"/>
      <c r="H42" s="2"/>
      <c r="I42" s="2"/>
      <c r="J42" s="2"/>
    </row>
    <row r="43" spans="1:10" x14ac:dyDescent="0.25">
      <c r="F43" s="2"/>
      <c r="G43" s="2"/>
      <c r="H43" s="2"/>
      <c r="I43" s="2"/>
      <c r="J43" s="2"/>
    </row>
    <row r="44" spans="1:10" x14ac:dyDescent="0.25">
      <c r="F44" s="2"/>
      <c r="G44" s="2"/>
      <c r="H44" s="2"/>
      <c r="I44" s="2"/>
      <c r="J44" s="2"/>
    </row>
    <row r="45" spans="1:10" x14ac:dyDescent="0.25">
      <c r="F45" s="2"/>
      <c r="G45" s="2"/>
      <c r="H45" s="2"/>
      <c r="I45" s="2"/>
      <c r="J45" s="2"/>
    </row>
    <row r="46" spans="1:10" x14ac:dyDescent="0.25">
      <c r="F46" s="2"/>
      <c r="G46" s="2"/>
      <c r="H46" s="2"/>
      <c r="I46" s="2"/>
      <c r="J46" s="2"/>
    </row>
  </sheetData>
  <sortState ref="B31:J35">
    <sortCondition ref="B31:B35"/>
  </sortState>
  <pageMargins left="0.25" right="0.27" top="0.75" bottom="0.75" header="0.3" footer="0.3"/>
  <pageSetup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8" sqref="F8"/>
    </sheetView>
  </sheetViews>
  <sheetFormatPr defaultRowHeight="15" x14ac:dyDescent="0.25"/>
  <cols>
    <col min="5" max="5" width="23.140625" customWidth="1"/>
    <col min="6" max="6" width="10.140625" bestFit="1" customWidth="1"/>
    <col min="7" max="7" width="10.140625" customWidth="1"/>
    <col min="8" max="8" width="10.7109375" customWidth="1"/>
  </cols>
  <sheetData>
    <row r="1" spans="1:8" x14ac:dyDescent="0.25">
      <c r="A1" s="4" t="s">
        <v>131</v>
      </c>
      <c r="B1" s="4"/>
      <c r="C1" s="4"/>
      <c r="D1" s="4"/>
      <c r="E1" s="4"/>
      <c r="F1" s="4" t="s">
        <v>256</v>
      </c>
      <c r="G1" s="4"/>
      <c r="H1" s="4" t="s">
        <v>176</v>
      </c>
    </row>
    <row r="2" spans="1:8" x14ac:dyDescent="0.25">
      <c r="A2" s="4" t="s">
        <v>164</v>
      </c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</row>
    <row r="5" spans="1:8" x14ac:dyDescent="0.25">
      <c r="A5" s="4" t="s">
        <v>134</v>
      </c>
    </row>
    <row r="6" spans="1:8" x14ac:dyDescent="0.25">
      <c r="A6" t="s">
        <v>107</v>
      </c>
    </row>
    <row r="7" spans="1:8" x14ac:dyDescent="0.25">
      <c r="B7" t="s">
        <v>35</v>
      </c>
      <c r="F7" s="2">
        <v>15000</v>
      </c>
      <c r="G7" s="2"/>
    </row>
    <row r="8" spans="1:8" x14ac:dyDescent="0.25">
      <c r="B8" s="23" t="s">
        <v>126</v>
      </c>
      <c r="C8" s="23"/>
      <c r="D8" s="23"/>
      <c r="E8" s="23"/>
      <c r="F8" s="24">
        <f>SUM(F7)</f>
        <v>15000</v>
      </c>
      <c r="G8" s="6"/>
    </row>
    <row r="9" spans="1:8" x14ac:dyDescent="0.25">
      <c r="F9" s="2"/>
      <c r="G9" s="2"/>
    </row>
    <row r="10" spans="1:8" x14ac:dyDescent="0.25">
      <c r="A10" t="s">
        <v>108</v>
      </c>
      <c r="F10" s="2"/>
      <c r="G10" s="2"/>
    </row>
    <row r="11" spans="1:8" x14ac:dyDescent="0.25">
      <c r="B11" t="s">
        <v>223</v>
      </c>
      <c r="F11" s="2">
        <v>0</v>
      </c>
      <c r="G11" s="2"/>
    </row>
    <row r="12" spans="1:8" ht="30" customHeight="1" x14ac:dyDescent="0.25">
      <c r="B12" s="99" t="s">
        <v>224</v>
      </c>
      <c r="C12" s="99"/>
      <c r="D12" s="99"/>
      <c r="E12" s="99"/>
      <c r="F12" s="2">
        <v>0</v>
      </c>
      <c r="G12" s="2"/>
    </row>
    <row r="13" spans="1:8" x14ac:dyDescent="0.25">
      <c r="B13" s="23" t="s">
        <v>133</v>
      </c>
      <c r="C13" s="23"/>
      <c r="D13" s="23"/>
      <c r="E13" s="23"/>
      <c r="F13" s="24">
        <f>SUM(F11:F12)</f>
        <v>0</v>
      </c>
      <c r="G13" s="6"/>
    </row>
    <row r="14" spans="1:8" x14ac:dyDescent="0.25">
      <c r="F14" s="2"/>
      <c r="G14" s="2"/>
    </row>
    <row r="15" spans="1:8" x14ac:dyDescent="0.25">
      <c r="A15" t="s">
        <v>106</v>
      </c>
      <c r="F15" s="2"/>
      <c r="G15" s="2"/>
    </row>
    <row r="16" spans="1:8" x14ac:dyDescent="0.25">
      <c r="B16" t="s">
        <v>159</v>
      </c>
      <c r="F16" s="2">
        <v>240</v>
      </c>
      <c r="G16" s="2"/>
    </row>
    <row r="17" spans="2:7" x14ac:dyDescent="0.25">
      <c r="B17" s="23" t="s">
        <v>135</v>
      </c>
      <c r="C17" s="23"/>
      <c r="D17" s="23"/>
      <c r="E17" s="23"/>
      <c r="F17" s="24">
        <f>SUM(F16:F16)</f>
        <v>240</v>
      </c>
      <c r="G17" s="6"/>
    </row>
    <row r="19" spans="2:7" ht="15.75" thickBot="1" x14ac:dyDescent="0.3">
      <c r="B19" s="10" t="s">
        <v>155</v>
      </c>
      <c r="C19" s="10"/>
      <c r="D19" s="10"/>
      <c r="E19" s="10"/>
      <c r="F19" s="11">
        <f>F8+F17+F13</f>
        <v>15240</v>
      </c>
      <c r="G19" s="6"/>
    </row>
    <row r="20" spans="2:7" ht="15.75" thickTop="1" x14ac:dyDescent="0.25"/>
    <row r="21" spans="2:7" x14ac:dyDescent="0.25">
      <c r="B21" s="20"/>
      <c r="C21" s="20"/>
      <c r="D21" s="20"/>
      <c r="E21" s="20"/>
      <c r="F21" s="6"/>
      <c r="G21" s="6"/>
    </row>
    <row r="22" spans="2:7" x14ac:dyDescent="0.25">
      <c r="B22" s="8"/>
      <c r="C22" s="8"/>
      <c r="D22" s="8"/>
      <c r="E22" s="8"/>
      <c r="F22" s="8"/>
      <c r="G22" s="8"/>
    </row>
  </sheetData>
  <mergeCells count="1">
    <mergeCell ref="B12:E12"/>
  </mergeCells>
  <pageMargins left="0.31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48" zoomScaleNormal="100" workbookViewId="0">
      <selection activeCell="B68" sqref="B68:H70"/>
    </sheetView>
  </sheetViews>
  <sheetFormatPr defaultRowHeight="15" x14ac:dyDescent="0.25"/>
  <cols>
    <col min="1" max="1" width="6.28515625" customWidth="1"/>
    <col min="2" max="2" width="34" customWidth="1"/>
    <col min="3" max="4" width="10.140625" bestFit="1" customWidth="1"/>
    <col min="5" max="5" width="10.140625" customWidth="1"/>
    <col min="6" max="6" width="10.140625" bestFit="1" customWidth="1"/>
    <col min="7" max="7" width="9.85546875" bestFit="1" customWidth="1"/>
    <col min="8" max="8" width="9.7109375" bestFit="1" customWidth="1"/>
  </cols>
  <sheetData>
    <row r="1" spans="1:9" x14ac:dyDescent="0.25">
      <c r="A1" s="4" t="s">
        <v>131</v>
      </c>
      <c r="B1" s="4"/>
      <c r="H1" s="4" t="s">
        <v>168</v>
      </c>
    </row>
    <row r="2" spans="1:9" x14ac:dyDescent="0.25">
      <c r="A2" s="4" t="s">
        <v>236</v>
      </c>
      <c r="B2" s="4"/>
    </row>
    <row r="4" spans="1:9" x14ac:dyDescent="0.25">
      <c r="A4" t="s">
        <v>42</v>
      </c>
      <c r="C4" s="15" t="s">
        <v>55</v>
      </c>
      <c r="D4" s="54" t="s">
        <v>55</v>
      </c>
      <c r="E4" s="54" t="s">
        <v>4</v>
      </c>
      <c r="F4" s="15" t="s">
        <v>232</v>
      </c>
      <c r="G4" s="54" t="s">
        <v>6</v>
      </c>
      <c r="H4" s="54" t="s">
        <v>234</v>
      </c>
    </row>
    <row r="5" spans="1:9" x14ac:dyDescent="0.25">
      <c r="A5" t="s">
        <v>43</v>
      </c>
      <c r="C5" s="54" t="s">
        <v>5</v>
      </c>
      <c r="D5" s="54" t="s">
        <v>8</v>
      </c>
      <c r="E5" s="54" t="s">
        <v>225</v>
      </c>
      <c r="F5" s="54" t="s">
        <v>225</v>
      </c>
      <c r="G5" s="54" t="s">
        <v>225</v>
      </c>
      <c r="H5" s="67" t="s">
        <v>235</v>
      </c>
    </row>
    <row r="6" spans="1:9" x14ac:dyDescent="0.25">
      <c r="B6" s="4" t="s">
        <v>145</v>
      </c>
      <c r="C6" s="55"/>
      <c r="D6" s="55"/>
      <c r="E6" s="55"/>
      <c r="F6" s="28"/>
    </row>
    <row r="7" spans="1:9" x14ac:dyDescent="0.25">
      <c r="A7" s="1"/>
      <c r="B7" t="s">
        <v>0</v>
      </c>
      <c r="C7" s="2">
        <v>373654</v>
      </c>
      <c r="D7" s="2">
        <v>391721</v>
      </c>
      <c r="E7" s="39">
        <v>393000</v>
      </c>
      <c r="F7" s="39">
        <v>423477</v>
      </c>
      <c r="G7" s="39">
        <v>426608</v>
      </c>
      <c r="H7" s="39">
        <v>450000</v>
      </c>
    </row>
    <row r="8" spans="1:9" x14ac:dyDescent="0.25">
      <c r="A8" s="1"/>
      <c r="B8" t="s">
        <v>17</v>
      </c>
      <c r="C8" s="2">
        <v>2500</v>
      </c>
      <c r="D8" s="2">
        <v>2500</v>
      </c>
      <c r="E8" s="39">
        <v>1250</v>
      </c>
      <c r="F8" s="39">
        <v>1250</v>
      </c>
      <c r="G8" s="39">
        <v>1250</v>
      </c>
      <c r="H8" s="39">
        <v>2500</v>
      </c>
    </row>
    <row r="9" spans="1:9" x14ac:dyDescent="0.25">
      <c r="A9" s="1"/>
      <c r="B9" t="s">
        <v>13</v>
      </c>
      <c r="C9" s="2">
        <v>499</v>
      </c>
      <c r="D9" s="2">
        <v>24</v>
      </c>
      <c r="E9" s="39">
        <v>0</v>
      </c>
      <c r="F9" s="39">
        <v>0</v>
      </c>
      <c r="G9" s="39">
        <v>0</v>
      </c>
      <c r="H9" s="39">
        <v>0</v>
      </c>
    </row>
    <row r="10" spans="1:9" x14ac:dyDescent="0.25">
      <c r="A10" s="1"/>
      <c r="B10" t="s">
        <v>9</v>
      </c>
      <c r="C10" s="2">
        <v>954</v>
      </c>
      <c r="D10" s="2">
        <v>1046</v>
      </c>
      <c r="E10" s="39">
        <v>80</v>
      </c>
      <c r="F10" s="39">
        <v>60</v>
      </c>
      <c r="G10" s="39">
        <v>60</v>
      </c>
      <c r="H10" s="66">
        <v>1000</v>
      </c>
    </row>
    <row r="11" spans="1:9" x14ac:dyDescent="0.25">
      <c r="A11" s="1"/>
      <c r="B11" t="s">
        <v>10</v>
      </c>
      <c r="C11" s="2">
        <v>1642</v>
      </c>
      <c r="D11" s="2">
        <v>1675</v>
      </c>
      <c r="E11" s="39">
        <v>1080</v>
      </c>
      <c r="F11" s="39">
        <v>1080</v>
      </c>
      <c r="G11" s="39">
        <v>1080</v>
      </c>
      <c r="H11" s="39">
        <v>1080</v>
      </c>
    </row>
    <row r="12" spans="1:9" x14ac:dyDescent="0.25">
      <c r="A12" s="1"/>
      <c r="C12" s="2"/>
      <c r="D12" s="2"/>
      <c r="E12" s="39"/>
      <c r="F12" s="39"/>
    </row>
    <row r="13" spans="1:9" ht="15.75" thickBot="1" x14ac:dyDescent="0.3">
      <c r="A13" s="1"/>
      <c r="B13" s="10" t="s">
        <v>46</v>
      </c>
      <c r="C13" s="11">
        <f t="shared" ref="C13" si="0">SUM(C7:C11)</f>
        <v>379249</v>
      </c>
      <c r="D13" s="11">
        <f t="shared" ref="D13:H13" si="1">SUM(D7:D11)</f>
        <v>396966</v>
      </c>
      <c r="E13" s="11">
        <f t="shared" si="1"/>
        <v>395410</v>
      </c>
      <c r="F13" s="11">
        <f t="shared" si="1"/>
        <v>425867</v>
      </c>
      <c r="G13" s="11">
        <f t="shared" si="1"/>
        <v>428998</v>
      </c>
      <c r="H13" s="11">
        <f t="shared" si="1"/>
        <v>454580</v>
      </c>
    </row>
    <row r="14" spans="1:9" ht="15.75" thickTop="1" x14ac:dyDescent="0.25">
      <c r="A14" s="1"/>
      <c r="C14" s="2"/>
      <c r="D14" s="2"/>
      <c r="E14" s="39"/>
      <c r="F14" s="39"/>
    </row>
    <row r="15" spans="1:9" x14ac:dyDescent="0.25">
      <c r="A15" s="1"/>
      <c r="B15" s="4" t="s">
        <v>12</v>
      </c>
      <c r="C15" s="2"/>
      <c r="D15" s="2"/>
      <c r="E15" s="39"/>
      <c r="F15" s="39"/>
      <c r="I15" t="s">
        <v>239</v>
      </c>
    </row>
    <row r="16" spans="1:9" x14ac:dyDescent="0.25">
      <c r="A16" s="1"/>
      <c r="B16" t="s">
        <v>16</v>
      </c>
      <c r="C16" s="2">
        <v>14150</v>
      </c>
      <c r="D16" s="2">
        <v>14615</v>
      </c>
      <c r="E16" s="39">
        <v>15660</v>
      </c>
      <c r="F16" s="39">
        <v>17000</v>
      </c>
      <c r="G16" s="2">
        <v>17960</v>
      </c>
      <c r="H16" s="2">
        <v>16320</v>
      </c>
    </row>
    <row r="17" spans="1:9" x14ac:dyDescent="0.25">
      <c r="A17" s="1"/>
      <c r="B17" t="s">
        <v>18</v>
      </c>
      <c r="C17" s="2">
        <v>0</v>
      </c>
      <c r="D17" s="2">
        <v>0</v>
      </c>
      <c r="E17" s="39">
        <v>500</v>
      </c>
      <c r="F17" s="39">
        <v>500</v>
      </c>
      <c r="G17" s="2">
        <v>250</v>
      </c>
      <c r="H17" s="2">
        <v>500</v>
      </c>
    </row>
    <row r="18" spans="1:9" x14ac:dyDescent="0.25">
      <c r="A18" s="1"/>
      <c r="B18" t="s">
        <v>19</v>
      </c>
      <c r="C18" s="2">
        <v>1971</v>
      </c>
      <c r="D18" s="2">
        <v>2211</v>
      </c>
      <c r="E18" s="39">
        <v>2000</v>
      </c>
      <c r="F18" s="39">
        <v>2000</v>
      </c>
      <c r="G18" s="2">
        <v>2000</v>
      </c>
      <c r="H18" s="2">
        <v>2000</v>
      </c>
    </row>
    <row r="19" spans="1:9" x14ac:dyDescent="0.25">
      <c r="A19" s="1"/>
      <c r="B19" t="s">
        <v>20</v>
      </c>
      <c r="C19" s="2">
        <v>6280</v>
      </c>
      <c r="D19" s="2">
        <v>2510</v>
      </c>
      <c r="E19" s="39">
        <v>2500</v>
      </c>
      <c r="F19" s="39">
        <v>2500</v>
      </c>
      <c r="G19" s="2">
        <v>4700</v>
      </c>
      <c r="H19" s="2">
        <v>2500</v>
      </c>
    </row>
    <row r="20" spans="1:9" x14ac:dyDescent="0.25">
      <c r="A20" s="1"/>
      <c r="B20" t="s">
        <v>21</v>
      </c>
      <c r="C20" s="2">
        <v>480</v>
      </c>
      <c r="D20" s="2">
        <v>2704</v>
      </c>
      <c r="E20" s="39">
        <v>500</v>
      </c>
      <c r="F20" s="39">
        <v>500</v>
      </c>
      <c r="G20" s="2">
        <v>500</v>
      </c>
      <c r="H20" s="2">
        <v>500</v>
      </c>
    </row>
    <row r="21" spans="1:9" x14ac:dyDescent="0.25">
      <c r="A21" s="1"/>
      <c r="B21" t="s">
        <v>166</v>
      </c>
      <c r="C21" s="2"/>
      <c r="D21" s="2"/>
      <c r="E21" s="39">
        <v>5000</v>
      </c>
      <c r="F21" s="39">
        <v>5000</v>
      </c>
      <c r="G21" s="56">
        <v>1758</v>
      </c>
      <c r="H21" s="2">
        <v>5000</v>
      </c>
    </row>
    <row r="22" spans="1:9" x14ac:dyDescent="0.25">
      <c r="A22" s="1"/>
      <c r="B22" t="s">
        <v>22</v>
      </c>
      <c r="C22" s="2"/>
      <c r="D22" s="2"/>
      <c r="E22" s="39">
        <v>0</v>
      </c>
      <c r="F22" s="39">
        <v>0</v>
      </c>
      <c r="G22" s="2">
        <v>0</v>
      </c>
      <c r="H22" s="2">
        <v>2500</v>
      </c>
    </row>
    <row r="23" spans="1:9" x14ac:dyDescent="0.25">
      <c r="A23" s="1"/>
      <c r="B23" t="s">
        <v>23</v>
      </c>
      <c r="C23" s="2">
        <v>290</v>
      </c>
      <c r="D23" s="2">
        <v>104</v>
      </c>
      <c r="E23" s="39">
        <v>1000</v>
      </c>
      <c r="F23" s="39">
        <v>1000</v>
      </c>
      <c r="G23" s="2">
        <v>1000</v>
      </c>
      <c r="H23" s="2">
        <v>1000</v>
      </c>
    </row>
    <row r="24" spans="1:9" x14ac:dyDescent="0.25">
      <c r="A24" s="1"/>
      <c r="B24" t="s">
        <v>24</v>
      </c>
      <c r="C24" s="2">
        <v>1064</v>
      </c>
      <c r="D24" s="2">
        <v>529</v>
      </c>
      <c r="E24" s="39">
        <v>750</v>
      </c>
      <c r="F24" s="39">
        <v>750</v>
      </c>
      <c r="G24" s="2">
        <v>1000</v>
      </c>
      <c r="H24" s="2">
        <v>1000</v>
      </c>
    </row>
    <row r="25" spans="1:9" x14ac:dyDescent="0.25">
      <c r="A25" s="1"/>
      <c r="B25" t="s">
        <v>51</v>
      </c>
      <c r="C25" s="2">
        <v>1807</v>
      </c>
      <c r="D25" s="2"/>
      <c r="E25" s="39">
        <v>35000</v>
      </c>
      <c r="F25" s="39">
        <v>35000</v>
      </c>
      <c r="G25" s="56">
        <v>40000</v>
      </c>
      <c r="H25" s="56">
        <v>80000</v>
      </c>
    </row>
    <row r="26" spans="1:9" x14ac:dyDescent="0.25">
      <c r="A26" s="1"/>
      <c r="B26" t="s">
        <v>25</v>
      </c>
      <c r="C26" s="2">
        <v>17972</v>
      </c>
      <c r="D26" s="2">
        <v>21299</v>
      </c>
      <c r="E26" s="39">
        <v>11450</v>
      </c>
      <c r="F26" s="39">
        <v>17000</v>
      </c>
      <c r="G26" s="2">
        <v>24000</v>
      </c>
      <c r="H26" s="2">
        <v>25000</v>
      </c>
    </row>
    <row r="27" spans="1:9" x14ac:dyDescent="0.25">
      <c r="A27" s="1"/>
      <c r="B27" t="s">
        <v>69</v>
      </c>
      <c r="C27" s="2">
        <v>2631</v>
      </c>
      <c r="D27" s="2">
        <v>322</v>
      </c>
      <c r="E27" s="39">
        <v>0</v>
      </c>
      <c r="F27" s="39">
        <v>20000</v>
      </c>
      <c r="G27" s="2">
        <v>21000</v>
      </c>
      <c r="H27" s="2">
        <v>25000</v>
      </c>
    </row>
    <row r="28" spans="1:9" x14ac:dyDescent="0.25">
      <c r="A28" s="1"/>
      <c r="B28" t="s">
        <v>70</v>
      </c>
      <c r="C28" s="2">
        <v>0</v>
      </c>
      <c r="D28" s="2">
        <v>0</v>
      </c>
      <c r="E28" s="39">
        <v>0</v>
      </c>
      <c r="F28" s="39">
        <v>0</v>
      </c>
      <c r="G28" s="2">
        <v>0</v>
      </c>
      <c r="H28" s="2">
        <v>0</v>
      </c>
    </row>
    <row r="29" spans="1:9" x14ac:dyDescent="0.25">
      <c r="A29" s="1"/>
      <c r="B29" t="s">
        <v>26</v>
      </c>
      <c r="C29" s="2">
        <v>13064</v>
      </c>
      <c r="D29" s="2">
        <v>7392</v>
      </c>
      <c r="E29" s="39">
        <v>8500</v>
      </c>
      <c r="F29" s="39">
        <v>9500</v>
      </c>
      <c r="G29" s="2">
        <v>9500</v>
      </c>
      <c r="H29" s="2">
        <v>10000</v>
      </c>
    </row>
    <row r="30" spans="1:9" x14ac:dyDescent="0.25">
      <c r="A30" s="1"/>
      <c r="B30" t="s">
        <v>27</v>
      </c>
      <c r="C30" s="2">
        <v>20481</v>
      </c>
      <c r="D30" s="2">
        <v>25012</v>
      </c>
      <c r="E30" s="39">
        <v>25000</v>
      </c>
      <c r="F30" s="39">
        <v>26150</v>
      </c>
      <c r="G30" s="2">
        <v>25580</v>
      </c>
      <c r="H30" s="56">
        <v>25500</v>
      </c>
      <c r="I30" t="s">
        <v>289</v>
      </c>
    </row>
    <row r="31" spans="1:9" x14ac:dyDescent="0.25">
      <c r="A31" s="1"/>
      <c r="B31" t="s">
        <v>28</v>
      </c>
      <c r="C31" s="2">
        <v>64000</v>
      </c>
      <c r="D31" s="2">
        <v>0</v>
      </c>
      <c r="E31" s="39">
        <v>500</v>
      </c>
      <c r="F31" s="39">
        <v>500</v>
      </c>
      <c r="G31" s="2">
        <v>0</v>
      </c>
      <c r="H31" s="2">
        <v>500</v>
      </c>
    </row>
    <row r="32" spans="1:9" x14ac:dyDescent="0.25">
      <c r="A32" s="1"/>
      <c r="B32" t="s">
        <v>122</v>
      </c>
      <c r="C32" s="2">
        <v>750</v>
      </c>
      <c r="D32" s="2">
        <v>750</v>
      </c>
      <c r="E32" s="39">
        <v>0</v>
      </c>
      <c r="F32" s="39">
        <v>0</v>
      </c>
      <c r="G32" s="2">
        <v>0</v>
      </c>
      <c r="H32" s="2">
        <v>0</v>
      </c>
    </row>
    <row r="33" spans="1:8" x14ac:dyDescent="0.25">
      <c r="A33" s="1"/>
      <c r="B33" t="s">
        <v>29</v>
      </c>
      <c r="C33" s="2">
        <v>3556</v>
      </c>
      <c r="D33" s="2">
        <v>3765</v>
      </c>
      <c r="E33" s="39">
        <v>3700</v>
      </c>
      <c r="F33" s="39">
        <v>3700</v>
      </c>
      <c r="G33" s="2">
        <v>3700</v>
      </c>
      <c r="H33" s="2">
        <v>4500</v>
      </c>
    </row>
    <row r="34" spans="1:8" x14ac:dyDescent="0.25">
      <c r="A34" s="1"/>
      <c r="B34" t="s">
        <v>30</v>
      </c>
      <c r="C34" s="2">
        <v>57276</v>
      </c>
      <c r="D34" s="2">
        <v>70042</v>
      </c>
      <c r="E34" s="39">
        <v>50000</v>
      </c>
      <c r="F34" s="39">
        <v>50000</v>
      </c>
      <c r="G34" s="56">
        <v>50000</v>
      </c>
      <c r="H34" s="2">
        <v>45000</v>
      </c>
    </row>
    <row r="35" spans="1:8" x14ac:dyDescent="0.25">
      <c r="A35" s="1"/>
      <c r="B35" t="s">
        <v>48</v>
      </c>
      <c r="C35" s="2">
        <v>12041</v>
      </c>
      <c r="D35" s="2">
        <v>6500</v>
      </c>
      <c r="E35" s="39">
        <v>15500</v>
      </c>
      <c r="F35" s="39">
        <v>15500</v>
      </c>
      <c r="G35" s="56">
        <v>15500</v>
      </c>
      <c r="H35" s="56">
        <v>31000</v>
      </c>
    </row>
    <row r="36" spans="1:8" x14ac:dyDescent="0.25">
      <c r="A36" s="1"/>
      <c r="B36" t="s">
        <v>52</v>
      </c>
      <c r="C36" s="2">
        <v>0</v>
      </c>
      <c r="D36" s="2">
        <v>9433</v>
      </c>
      <c r="E36" s="39">
        <v>22000</v>
      </c>
      <c r="F36" s="39">
        <v>22000</v>
      </c>
      <c r="G36" s="56">
        <v>22000</v>
      </c>
      <c r="H36" s="56">
        <v>44000</v>
      </c>
    </row>
    <row r="37" spans="1:8" x14ac:dyDescent="0.25">
      <c r="A37" s="1"/>
      <c r="B37" t="s">
        <v>71</v>
      </c>
      <c r="C37" s="2">
        <v>0</v>
      </c>
      <c r="D37" s="2">
        <v>11</v>
      </c>
      <c r="E37" s="39">
        <v>0</v>
      </c>
      <c r="F37" s="39">
        <v>100</v>
      </c>
      <c r="G37" s="2">
        <v>100</v>
      </c>
      <c r="H37" s="56">
        <v>100</v>
      </c>
    </row>
    <row r="38" spans="1:8" x14ac:dyDescent="0.25">
      <c r="A38" s="1"/>
      <c r="B38" t="s">
        <v>31</v>
      </c>
      <c r="C38" s="2">
        <v>0</v>
      </c>
      <c r="D38" s="2">
        <v>0</v>
      </c>
      <c r="E38" s="39">
        <v>200</v>
      </c>
      <c r="F38" s="39">
        <v>200</v>
      </c>
      <c r="G38" s="56">
        <v>0</v>
      </c>
      <c r="H38" s="56">
        <v>200</v>
      </c>
    </row>
    <row r="39" spans="1:8" x14ac:dyDescent="0.25">
      <c r="A39" s="1"/>
      <c r="B39" t="s">
        <v>49</v>
      </c>
      <c r="C39" s="2">
        <v>3992</v>
      </c>
      <c r="D39" s="2">
        <v>104</v>
      </c>
      <c r="E39" s="39">
        <v>1250</v>
      </c>
      <c r="F39" s="39">
        <v>2000</v>
      </c>
      <c r="G39" s="2">
        <v>2000</v>
      </c>
      <c r="H39" s="56">
        <v>2000</v>
      </c>
    </row>
    <row r="40" spans="1:8" x14ac:dyDescent="0.25">
      <c r="A40" s="1"/>
      <c r="B40" t="s">
        <v>32</v>
      </c>
      <c r="C40" s="2">
        <v>4593</v>
      </c>
      <c r="D40" s="2">
        <v>5327</v>
      </c>
      <c r="E40" s="39">
        <v>3000</v>
      </c>
      <c r="F40" s="39">
        <v>7500</v>
      </c>
      <c r="G40" s="2">
        <v>7500</v>
      </c>
      <c r="H40" s="56">
        <v>5000</v>
      </c>
    </row>
    <row r="41" spans="1:8" x14ac:dyDescent="0.25">
      <c r="A41" s="1"/>
      <c r="B41" t="s">
        <v>33</v>
      </c>
      <c r="C41" s="2">
        <v>787</v>
      </c>
      <c r="D41" s="2">
        <v>1358</v>
      </c>
      <c r="E41" s="39">
        <v>900</v>
      </c>
      <c r="F41" s="39">
        <v>1700</v>
      </c>
      <c r="G41" s="2">
        <v>1700</v>
      </c>
      <c r="H41" s="56">
        <v>750</v>
      </c>
    </row>
    <row r="42" spans="1:8" x14ac:dyDescent="0.25">
      <c r="A42" s="1"/>
      <c r="B42" t="s">
        <v>34</v>
      </c>
      <c r="C42" s="2">
        <v>614</v>
      </c>
      <c r="D42" s="2">
        <v>951</v>
      </c>
      <c r="E42" s="39">
        <v>1000</v>
      </c>
      <c r="F42" s="39">
        <v>1000</v>
      </c>
      <c r="G42" s="2">
        <v>500</v>
      </c>
      <c r="H42" s="56">
        <v>1000</v>
      </c>
    </row>
    <row r="43" spans="1:8" x14ac:dyDescent="0.25">
      <c r="A43" s="1"/>
      <c r="B43" t="s">
        <v>35</v>
      </c>
      <c r="C43" s="2">
        <v>11340</v>
      </c>
      <c r="D43" s="2">
        <v>9855</v>
      </c>
      <c r="E43" s="39">
        <v>15000</v>
      </c>
      <c r="F43" s="39">
        <v>15000</v>
      </c>
      <c r="G43" s="39">
        <v>14440</v>
      </c>
      <c r="H43" s="66">
        <v>15000</v>
      </c>
    </row>
    <row r="44" spans="1:8" x14ac:dyDescent="0.25">
      <c r="A44" s="1"/>
      <c r="B44" t="s">
        <v>36</v>
      </c>
      <c r="C44" s="2">
        <v>16830</v>
      </c>
      <c r="D44" s="2">
        <v>89914</v>
      </c>
      <c r="E44" s="39">
        <v>5000</v>
      </c>
      <c r="F44" s="39">
        <v>6700</v>
      </c>
      <c r="G44" s="56">
        <v>6700</v>
      </c>
      <c r="H44" s="56">
        <v>4500</v>
      </c>
    </row>
    <row r="45" spans="1:8" x14ac:dyDescent="0.25">
      <c r="A45" s="1"/>
      <c r="B45" t="s">
        <v>50</v>
      </c>
      <c r="C45" s="2">
        <v>38</v>
      </c>
      <c r="D45" s="2">
        <v>2282</v>
      </c>
      <c r="E45" s="39">
        <v>2000</v>
      </c>
      <c r="F45" s="39">
        <v>2000</v>
      </c>
      <c r="G45" s="56">
        <v>1000</v>
      </c>
      <c r="H45" s="56">
        <v>2000</v>
      </c>
    </row>
    <row r="46" spans="1:8" x14ac:dyDescent="0.25">
      <c r="A46" s="1"/>
      <c r="B46" t="s">
        <v>37</v>
      </c>
      <c r="C46" s="2">
        <v>3706</v>
      </c>
      <c r="D46" s="2">
        <v>3007</v>
      </c>
      <c r="E46" s="39">
        <v>2500</v>
      </c>
      <c r="F46" s="39">
        <v>4000</v>
      </c>
      <c r="G46" s="56">
        <v>4000</v>
      </c>
      <c r="H46" s="56">
        <v>4100</v>
      </c>
    </row>
    <row r="47" spans="1:8" x14ac:dyDescent="0.25">
      <c r="A47" s="1"/>
      <c r="B47" t="s">
        <v>38</v>
      </c>
      <c r="C47" s="2">
        <v>94</v>
      </c>
      <c r="D47" s="2">
        <v>0</v>
      </c>
      <c r="E47" s="39">
        <v>0</v>
      </c>
      <c r="F47" s="39">
        <v>784</v>
      </c>
      <c r="G47" s="2">
        <v>784</v>
      </c>
      <c r="H47" s="2">
        <v>810</v>
      </c>
    </row>
    <row r="48" spans="1:8" x14ac:dyDescent="0.25">
      <c r="A48" s="1"/>
      <c r="B48" t="s">
        <v>39</v>
      </c>
      <c r="C48" s="2">
        <v>6725</v>
      </c>
      <c r="D48" s="2">
        <v>6571</v>
      </c>
      <c r="E48" s="39">
        <v>6700</v>
      </c>
      <c r="F48" s="39">
        <v>7000</v>
      </c>
      <c r="G48" s="2">
        <v>7000</v>
      </c>
      <c r="H48" s="2">
        <v>7500</v>
      </c>
    </row>
    <row r="49" spans="1:9" x14ac:dyDescent="0.25">
      <c r="A49" s="1"/>
      <c r="B49" t="s">
        <v>40</v>
      </c>
      <c r="C49" s="2">
        <v>939</v>
      </c>
      <c r="D49" s="2">
        <v>3001</v>
      </c>
      <c r="E49" s="39">
        <v>600</v>
      </c>
      <c r="F49" s="39">
        <v>1800</v>
      </c>
      <c r="G49" s="2">
        <v>1500</v>
      </c>
      <c r="H49" s="2">
        <v>2000</v>
      </c>
    </row>
    <row r="50" spans="1:9" x14ac:dyDescent="0.25">
      <c r="A50" s="9">
        <v>1</v>
      </c>
      <c r="B50" t="s">
        <v>41</v>
      </c>
      <c r="C50" s="2">
        <v>16804</v>
      </c>
      <c r="D50" s="2">
        <v>27517</v>
      </c>
      <c r="E50" s="39">
        <v>20000</v>
      </c>
      <c r="F50" s="39">
        <v>26000</v>
      </c>
      <c r="G50" s="2">
        <v>28000</v>
      </c>
      <c r="H50" s="56">
        <v>26840</v>
      </c>
      <c r="I50" t="s">
        <v>293</v>
      </c>
    </row>
    <row r="51" spans="1:9" x14ac:dyDescent="0.25">
      <c r="A51" s="9">
        <v>2</v>
      </c>
      <c r="B51" t="s">
        <v>44</v>
      </c>
      <c r="C51" s="2">
        <v>214994</v>
      </c>
      <c r="D51" s="2">
        <v>255700</v>
      </c>
      <c r="E51" s="39">
        <v>265896</v>
      </c>
      <c r="F51" s="39">
        <v>296301</v>
      </c>
      <c r="G51" s="2">
        <v>296301</v>
      </c>
      <c r="H51" s="66">
        <v>317582</v>
      </c>
      <c r="I51" t="s">
        <v>240</v>
      </c>
    </row>
    <row r="52" spans="1:9" x14ac:dyDescent="0.25">
      <c r="C52" s="2"/>
      <c r="D52" s="2"/>
      <c r="E52" s="39"/>
      <c r="F52" s="39"/>
    </row>
    <row r="53" spans="1:9" ht="15.75" thickBot="1" x14ac:dyDescent="0.3">
      <c r="B53" s="10" t="s">
        <v>47</v>
      </c>
      <c r="C53" s="11">
        <f>SUM(C16:C51)</f>
        <v>499269</v>
      </c>
      <c r="D53" s="11">
        <f>SUM(D16:D51)</f>
        <v>572786</v>
      </c>
      <c r="E53" s="11">
        <f t="shared" ref="E53" si="2">SUM(E16:E51)</f>
        <v>523606</v>
      </c>
      <c r="F53" s="11">
        <f t="shared" ref="F53:H53" si="3">SUM(F16:F51)</f>
        <v>600685</v>
      </c>
      <c r="G53" s="11">
        <f t="shared" si="3"/>
        <v>611973</v>
      </c>
      <c r="H53" s="11">
        <f t="shared" si="3"/>
        <v>711202</v>
      </c>
    </row>
    <row r="54" spans="1:9" ht="15.75" thickTop="1" x14ac:dyDescent="0.25">
      <c r="B54" s="20"/>
      <c r="C54" s="6"/>
      <c r="D54" s="6"/>
      <c r="E54" s="6"/>
      <c r="F54" s="29"/>
    </row>
    <row r="55" spans="1:9" ht="14.25" customHeight="1" thickBot="1" x14ac:dyDescent="0.3">
      <c r="B55" s="22" t="s">
        <v>66</v>
      </c>
      <c r="C55" s="11">
        <f t="shared" ref="C55" si="4">C13-C53</f>
        <v>-120020</v>
      </c>
      <c r="D55" s="11">
        <f t="shared" ref="D55:H55" si="5">D13-D53</f>
        <v>-175820</v>
      </c>
      <c r="E55" s="11">
        <f t="shared" si="5"/>
        <v>-128196</v>
      </c>
      <c r="F55" s="11">
        <f t="shared" si="5"/>
        <v>-174818</v>
      </c>
      <c r="G55" s="11">
        <f t="shared" si="5"/>
        <v>-182975</v>
      </c>
      <c r="H55" s="11">
        <f t="shared" si="5"/>
        <v>-256622</v>
      </c>
    </row>
    <row r="56" spans="1:9" ht="15.75" thickTop="1" x14ac:dyDescent="0.25">
      <c r="C56" s="2"/>
      <c r="D56" s="2"/>
      <c r="E56" s="39"/>
      <c r="F56" s="39"/>
    </row>
    <row r="57" spans="1:9" x14ac:dyDescent="0.25">
      <c r="B57" s="4" t="s">
        <v>67</v>
      </c>
      <c r="C57" s="2"/>
      <c r="D57" s="2"/>
      <c r="E57" s="39"/>
      <c r="F57" s="39"/>
    </row>
    <row r="58" spans="1:9" x14ac:dyDescent="0.25">
      <c r="A58">
        <v>3</v>
      </c>
      <c r="B58" t="s">
        <v>79</v>
      </c>
      <c r="C58" s="2">
        <v>16500</v>
      </c>
      <c r="D58" s="2">
        <v>12225</v>
      </c>
      <c r="E58" s="39">
        <v>16500</v>
      </c>
      <c r="F58" s="39">
        <v>16500</v>
      </c>
      <c r="G58" s="39">
        <v>16500</v>
      </c>
      <c r="H58" s="39">
        <v>16500</v>
      </c>
    </row>
    <row r="59" spans="1:9" x14ac:dyDescent="0.25">
      <c r="A59">
        <v>4</v>
      </c>
      <c r="B59" t="s">
        <v>80</v>
      </c>
      <c r="C59" s="2">
        <v>120000</v>
      </c>
      <c r="D59" s="2">
        <v>98518</v>
      </c>
      <c r="E59" s="39">
        <v>97000</v>
      </c>
      <c r="F59" s="39">
        <v>98500</v>
      </c>
      <c r="G59" s="39">
        <v>98500</v>
      </c>
      <c r="H59" s="39">
        <v>100000</v>
      </c>
    </row>
    <row r="60" spans="1:9" x14ac:dyDescent="0.25">
      <c r="A60">
        <v>5</v>
      </c>
      <c r="B60" t="s">
        <v>65</v>
      </c>
      <c r="C60" s="2"/>
      <c r="D60" s="2"/>
      <c r="E60" s="39">
        <v>5000</v>
      </c>
      <c r="F60" s="39">
        <v>5000</v>
      </c>
      <c r="G60" s="39">
        <v>5000</v>
      </c>
      <c r="H60" s="39">
        <v>7000</v>
      </c>
    </row>
    <row r="61" spans="1:9" x14ac:dyDescent="0.25">
      <c r="A61">
        <v>6</v>
      </c>
      <c r="B61" t="s">
        <v>237</v>
      </c>
      <c r="C61" s="2"/>
      <c r="D61" s="2"/>
      <c r="E61" s="39"/>
      <c r="F61" s="39">
        <v>56201</v>
      </c>
      <c r="G61" s="39">
        <v>56201</v>
      </c>
      <c r="H61" s="66">
        <v>57854</v>
      </c>
      <c r="I61" s="65">
        <v>0.03</v>
      </c>
    </row>
    <row r="62" spans="1:9" x14ac:dyDescent="0.25">
      <c r="A62">
        <v>7</v>
      </c>
      <c r="B62" t="s">
        <v>238</v>
      </c>
      <c r="C62" s="2"/>
      <c r="D62" s="2"/>
      <c r="E62" s="39"/>
      <c r="F62" s="39">
        <v>36747</v>
      </c>
      <c r="G62" s="39">
        <v>36747</v>
      </c>
      <c r="H62" s="66">
        <v>37827</v>
      </c>
      <c r="I62" s="65">
        <v>0.03</v>
      </c>
    </row>
    <row r="63" spans="1:9" x14ac:dyDescent="0.25">
      <c r="A63">
        <v>8</v>
      </c>
      <c r="B63" t="s">
        <v>264</v>
      </c>
      <c r="C63" s="2"/>
      <c r="D63" s="2"/>
      <c r="E63" s="39"/>
      <c r="F63" s="39">
        <v>39311</v>
      </c>
      <c r="G63" s="39">
        <v>39311</v>
      </c>
      <c r="H63" s="39"/>
    </row>
    <row r="64" spans="1:9" x14ac:dyDescent="0.25">
      <c r="B64" s="18" t="s">
        <v>83</v>
      </c>
      <c r="C64" s="19">
        <f>SUM(C58:C60)</f>
        <v>136500</v>
      </c>
      <c r="D64" s="19">
        <f>SUM(D58:D60)</f>
        <v>110743</v>
      </c>
      <c r="E64" s="19">
        <f>SUM(E58:E60)</f>
        <v>118500</v>
      </c>
      <c r="F64" s="19">
        <f>SUM(F58:F63)</f>
        <v>252259</v>
      </c>
      <c r="G64" s="19">
        <f>SUM(G58:G63)</f>
        <v>252259</v>
      </c>
      <c r="H64" s="19">
        <f>SUM(H58:H63)</f>
        <v>219181</v>
      </c>
    </row>
    <row r="65" spans="2:8" x14ac:dyDescent="0.25">
      <c r="C65" s="2"/>
      <c r="D65" s="2"/>
      <c r="E65" s="39"/>
      <c r="F65" s="39"/>
    </row>
    <row r="66" spans="2:8" ht="15.75" thickBot="1" x14ac:dyDescent="0.3">
      <c r="B66" s="10" t="s">
        <v>68</v>
      </c>
      <c r="C66" s="11">
        <f t="shared" ref="C66:H66" si="6">C55+C64</f>
        <v>16480</v>
      </c>
      <c r="D66" s="11">
        <f t="shared" si="6"/>
        <v>-65077</v>
      </c>
      <c r="E66" s="11">
        <f t="shared" si="6"/>
        <v>-9696</v>
      </c>
      <c r="F66" s="11">
        <f t="shared" si="6"/>
        <v>77441</v>
      </c>
      <c r="G66" s="11">
        <f t="shared" si="6"/>
        <v>69284</v>
      </c>
      <c r="H66" s="11">
        <f t="shared" si="6"/>
        <v>-37441</v>
      </c>
    </row>
    <row r="67" spans="2:8" ht="15.75" thickTop="1" x14ac:dyDescent="0.25"/>
  </sheetData>
  <pageMargins left="0.27" right="0.27" top="0.64" bottom="0.37" header="0.19" footer="0.24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D1" sqref="D1"/>
    </sheetView>
  </sheetViews>
  <sheetFormatPr defaultRowHeight="15" x14ac:dyDescent="0.25"/>
  <cols>
    <col min="1" max="1" width="60" customWidth="1"/>
    <col min="2" max="3" width="13.7109375" customWidth="1"/>
    <col min="4" max="4" width="19.140625" bestFit="1" customWidth="1"/>
    <col min="5" max="5" width="13.7109375" customWidth="1"/>
  </cols>
  <sheetData>
    <row r="1" spans="1:5" x14ac:dyDescent="0.25">
      <c r="A1" s="4" t="s">
        <v>131</v>
      </c>
      <c r="E1" s="4" t="s">
        <v>169</v>
      </c>
    </row>
    <row r="2" spans="1:5" x14ac:dyDescent="0.25">
      <c r="A2" s="4" t="s">
        <v>94</v>
      </c>
    </row>
    <row r="3" spans="1:5" x14ac:dyDescent="0.25">
      <c r="A3" s="4" t="s">
        <v>241</v>
      </c>
      <c r="B3" s="97" t="s">
        <v>291</v>
      </c>
      <c r="C3" s="97"/>
      <c r="D3" s="88" t="s">
        <v>292</v>
      </c>
    </row>
    <row r="4" spans="1:5" ht="45" x14ac:dyDescent="0.25">
      <c r="B4" s="86" t="s">
        <v>227</v>
      </c>
      <c r="C4" s="87" t="s">
        <v>257</v>
      </c>
      <c r="D4" s="89" t="s">
        <v>95</v>
      </c>
      <c r="E4" s="14" t="s">
        <v>123</v>
      </c>
    </row>
    <row r="5" spans="1:5" x14ac:dyDescent="0.25">
      <c r="A5" s="4" t="s">
        <v>96</v>
      </c>
      <c r="D5" s="90"/>
    </row>
    <row r="6" spans="1:5" x14ac:dyDescent="0.25">
      <c r="A6" t="s">
        <v>95</v>
      </c>
      <c r="B6" s="2"/>
      <c r="D6" s="91">
        <v>13600</v>
      </c>
      <c r="E6" s="29">
        <f>SUM(B6:D6)</f>
        <v>13600</v>
      </c>
    </row>
    <row r="7" spans="1:5" x14ac:dyDescent="0.25">
      <c r="A7" t="s">
        <v>258</v>
      </c>
      <c r="B7" s="2">
        <f>164500-16450</f>
        <v>148050</v>
      </c>
      <c r="D7" s="91"/>
      <c r="E7" s="29">
        <f>SUM(B7:D7)</f>
        <v>148050</v>
      </c>
    </row>
    <row r="8" spans="1:5" x14ac:dyDescent="0.25">
      <c r="A8" t="s">
        <v>231</v>
      </c>
      <c r="B8" s="2">
        <v>16450</v>
      </c>
      <c r="D8" s="91"/>
      <c r="E8" s="29">
        <f>SUM(B8:D8)</f>
        <v>16450</v>
      </c>
    </row>
    <row r="9" spans="1:5" x14ac:dyDescent="0.25">
      <c r="A9" t="s">
        <v>57</v>
      </c>
      <c r="B9" s="2">
        <f>B10-B7-B8</f>
        <v>10500</v>
      </c>
      <c r="C9" s="2">
        <v>35000</v>
      </c>
      <c r="D9" s="91">
        <v>3400</v>
      </c>
      <c r="E9" s="85">
        <f>SUM(B9:D9)</f>
        <v>48900</v>
      </c>
    </row>
    <row r="10" spans="1:5" s="4" customFormat="1" ht="15.75" thickBot="1" x14ac:dyDescent="0.3">
      <c r="A10" s="34" t="s">
        <v>129</v>
      </c>
      <c r="B10" s="11">
        <v>175000</v>
      </c>
      <c r="C10" s="11">
        <v>35000</v>
      </c>
      <c r="D10" s="92">
        <v>17000</v>
      </c>
      <c r="E10" s="84">
        <f>SUM(B10:D10)</f>
        <v>227000</v>
      </c>
    </row>
    <row r="11" spans="1:5" ht="15.75" thickTop="1" x14ac:dyDescent="0.25">
      <c r="D11" s="91"/>
    </row>
    <row r="12" spans="1:5" x14ac:dyDescent="0.25">
      <c r="D12" s="91"/>
    </row>
    <row r="13" spans="1:5" x14ac:dyDescent="0.25">
      <c r="A13" s="4" t="s">
        <v>12</v>
      </c>
      <c r="D13" s="91"/>
    </row>
    <row r="14" spans="1:5" x14ac:dyDescent="0.25">
      <c r="A14" s="28" t="s">
        <v>107</v>
      </c>
      <c r="B14" s="55"/>
      <c r="D14" s="91"/>
    </row>
    <row r="15" spans="1:5" x14ac:dyDescent="0.25">
      <c r="A15" t="s">
        <v>86</v>
      </c>
      <c r="B15" s="56">
        <v>175000</v>
      </c>
      <c r="C15" s="2">
        <v>35000</v>
      </c>
      <c r="D15" s="91"/>
      <c r="E15" s="2">
        <f>SUM(B15:C15)</f>
        <v>210000</v>
      </c>
    </row>
    <row r="16" spans="1:5" x14ac:dyDescent="0.25">
      <c r="A16" t="s">
        <v>87</v>
      </c>
      <c r="B16" s="56"/>
      <c r="C16" s="2"/>
      <c r="D16" s="91"/>
    </row>
    <row r="17" spans="1:5" x14ac:dyDescent="0.25">
      <c r="A17" t="s">
        <v>122</v>
      </c>
      <c r="B17" s="56"/>
      <c r="C17" s="2"/>
      <c r="D17" s="91"/>
    </row>
    <row r="18" spans="1:5" x14ac:dyDescent="0.25">
      <c r="A18" t="s">
        <v>125</v>
      </c>
      <c r="B18" s="56"/>
      <c r="C18" s="2"/>
      <c r="D18" s="91"/>
    </row>
    <row r="19" spans="1:5" x14ac:dyDescent="0.25">
      <c r="A19" t="s">
        <v>290</v>
      </c>
      <c r="B19" s="56"/>
      <c r="C19" s="2"/>
      <c r="D19" s="91">
        <v>17000</v>
      </c>
      <c r="E19" s="2">
        <f>SUM(B19:D19)</f>
        <v>17000</v>
      </c>
    </row>
    <row r="20" spans="1:5" x14ac:dyDescent="0.25">
      <c r="A20" t="s">
        <v>121</v>
      </c>
      <c r="B20" s="56"/>
      <c r="C20" s="2"/>
      <c r="D20" s="91"/>
    </row>
    <row r="21" spans="1:5" ht="15.75" thickBot="1" x14ac:dyDescent="0.3">
      <c r="A21" s="33" t="s">
        <v>126</v>
      </c>
      <c r="B21" s="57">
        <f>SUM(B14:B20)</f>
        <v>175000</v>
      </c>
      <c r="C21" s="11">
        <f>SUM(C14:C20)</f>
        <v>35000</v>
      </c>
      <c r="D21" s="92">
        <f>SUM(D14:D20)</f>
        <v>17000</v>
      </c>
      <c r="E21" s="11">
        <f>SUM(B21:D21)</f>
        <v>227000</v>
      </c>
    </row>
    <row r="22" spans="1:5" ht="15.75" thickTop="1" x14ac:dyDescent="0.25">
      <c r="B22" s="2"/>
      <c r="C22" s="2"/>
      <c r="D22" s="93"/>
    </row>
    <row r="23" spans="1:5" x14ac:dyDescent="0.25">
      <c r="A23" s="28" t="s">
        <v>127</v>
      </c>
      <c r="B23" s="2"/>
      <c r="C23" s="2"/>
      <c r="D23" s="93"/>
    </row>
    <row r="24" spans="1:5" x14ac:dyDescent="0.25">
      <c r="A24" t="s">
        <v>124</v>
      </c>
      <c r="B24" s="2"/>
      <c r="C24" s="2"/>
      <c r="D24" s="93"/>
    </row>
    <row r="25" spans="1:5" x14ac:dyDescent="0.25">
      <c r="A25" s="23" t="s">
        <v>128</v>
      </c>
      <c r="B25" s="24"/>
      <c r="C25" s="24"/>
      <c r="D25" s="94"/>
      <c r="E25" s="24">
        <f>SUM(B25:C25)</f>
        <v>0</v>
      </c>
    </row>
    <row r="26" spans="1:5" x14ac:dyDescent="0.25">
      <c r="D26" s="93"/>
    </row>
    <row r="27" spans="1:5" s="4" customFormat="1" ht="15.75" thickBot="1" x14ac:dyDescent="0.3">
      <c r="A27" s="34" t="s">
        <v>45</v>
      </c>
      <c r="B27" s="11">
        <f>B21+B25</f>
        <v>175000</v>
      </c>
      <c r="C27" s="11">
        <f>C21+C25</f>
        <v>35000</v>
      </c>
      <c r="D27" s="92">
        <f>D21+D25</f>
        <v>17000</v>
      </c>
      <c r="E27" s="11">
        <f>E21+E25</f>
        <v>227000</v>
      </c>
    </row>
    <row r="28" spans="1:5" ht="15.75" thickTop="1" x14ac:dyDescent="0.25">
      <c r="D28" s="93"/>
      <c r="E28" s="2"/>
    </row>
    <row r="29" spans="1:5" x14ac:dyDescent="0.25">
      <c r="D29" s="93"/>
    </row>
    <row r="30" spans="1:5" s="4" customFormat="1" ht="15.75" thickBot="1" x14ac:dyDescent="0.3">
      <c r="A30" s="13" t="s">
        <v>130</v>
      </c>
      <c r="B30" s="11">
        <v>26950</v>
      </c>
      <c r="C30" s="11">
        <v>35000</v>
      </c>
      <c r="D30" s="92">
        <v>3400</v>
      </c>
      <c r="E30" s="11">
        <f>B30+C30+D30</f>
        <v>65350</v>
      </c>
    </row>
    <row r="31" spans="1:5" ht="15.75" thickTop="1" x14ac:dyDescent="0.25">
      <c r="D31" s="93"/>
    </row>
    <row r="32" spans="1:5" x14ac:dyDescent="0.25">
      <c r="A32" s="4" t="s">
        <v>260</v>
      </c>
      <c r="B32" s="5">
        <v>26950</v>
      </c>
      <c r="C32" s="5">
        <v>35000</v>
      </c>
      <c r="D32" s="95">
        <v>3400</v>
      </c>
      <c r="E32" s="5">
        <f>SUM(B32:D32)</f>
        <v>65350</v>
      </c>
    </row>
    <row r="33" spans="1:5" ht="30" customHeight="1" x14ac:dyDescent="0.25">
      <c r="A33" s="96"/>
      <c r="B33" s="96"/>
      <c r="C33" s="96"/>
      <c r="D33" s="96"/>
      <c r="E33" s="96"/>
    </row>
    <row r="34" spans="1:5" x14ac:dyDescent="0.25">
      <c r="B34" s="2"/>
      <c r="C34" s="2"/>
      <c r="D34" s="2"/>
    </row>
    <row r="41" spans="1:5" x14ac:dyDescent="0.25">
      <c r="B41" s="2"/>
      <c r="C41" s="2"/>
      <c r="D41" s="2"/>
    </row>
    <row r="42" spans="1:5" x14ac:dyDescent="0.25">
      <c r="B42" s="2"/>
      <c r="C42" s="2"/>
      <c r="D42" s="2"/>
    </row>
    <row r="43" spans="1:5" x14ac:dyDescent="0.25">
      <c r="B43" s="2"/>
      <c r="C43" s="2"/>
      <c r="D43" s="2"/>
    </row>
    <row r="44" spans="1:5" x14ac:dyDescent="0.25">
      <c r="B44" s="2"/>
      <c r="C44" s="2"/>
      <c r="D44" s="2"/>
    </row>
    <row r="45" spans="1:5" x14ac:dyDescent="0.25">
      <c r="B45" s="2"/>
      <c r="C45" s="2"/>
      <c r="D45" s="2"/>
    </row>
    <row r="46" spans="1:5" x14ac:dyDescent="0.25">
      <c r="B46" s="2"/>
      <c r="C46" s="2"/>
      <c r="D46" s="2"/>
    </row>
    <row r="47" spans="1:5" x14ac:dyDescent="0.25">
      <c r="A47" s="4"/>
      <c r="B47" s="5"/>
      <c r="C47" s="5"/>
      <c r="D47" s="5"/>
    </row>
    <row r="48" spans="1:5" x14ac:dyDescent="0.25">
      <c r="B48" s="2"/>
      <c r="C48" s="2"/>
      <c r="D48" s="2"/>
    </row>
    <row r="49" spans="2:4" x14ac:dyDescent="0.25">
      <c r="B49" s="2"/>
      <c r="C49" s="2"/>
      <c r="D49" s="2"/>
    </row>
    <row r="50" spans="2:4" x14ac:dyDescent="0.25">
      <c r="B50" s="2"/>
      <c r="C50" s="2"/>
      <c r="D50" s="2"/>
    </row>
    <row r="51" spans="2:4" x14ac:dyDescent="0.25">
      <c r="B51" s="2"/>
      <c r="C51" s="2"/>
      <c r="D51" s="2"/>
    </row>
  </sheetData>
  <mergeCells count="2">
    <mergeCell ref="A33:E33"/>
    <mergeCell ref="B3:C3"/>
  </mergeCells>
  <pageMargins left="0.22" right="0.33" top="0.75" bottom="0.36" header="0.3" footer="0.25"/>
  <pageSetup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E15" sqref="E15"/>
    </sheetView>
  </sheetViews>
  <sheetFormatPr defaultRowHeight="15" x14ac:dyDescent="0.25"/>
  <cols>
    <col min="1" max="1" width="42.140625" customWidth="1"/>
    <col min="2" max="6" width="13.7109375" customWidth="1"/>
  </cols>
  <sheetData>
    <row r="1" spans="1:6" x14ac:dyDescent="0.25">
      <c r="A1" s="4" t="s">
        <v>131</v>
      </c>
      <c r="F1" s="4" t="s">
        <v>230</v>
      </c>
    </row>
    <row r="2" spans="1:6" x14ac:dyDescent="0.25">
      <c r="A2" s="4" t="s">
        <v>94</v>
      </c>
    </row>
    <row r="3" spans="1:6" x14ac:dyDescent="0.25">
      <c r="A3" s="4" t="s">
        <v>242</v>
      </c>
    </row>
    <row r="4" spans="1:6" ht="45" x14ac:dyDescent="0.25">
      <c r="B4" s="14" t="s">
        <v>228</v>
      </c>
      <c r="C4" s="14" t="s">
        <v>95</v>
      </c>
      <c r="D4" s="14" t="s">
        <v>229</v>
      </c>
      <c r="E4" s="14" t="s">
        <v>265</v>
      </c>
      <c r="F4" s="14" t="s">
        <v>123</v>
      </c>
    </row>
    <row r="5" spans="1:6" x14ac:dyDescent="0.25">
      <c r="A5" s="4" t="s">
        <v>96</v>
      </c>
    </row>
    <row r="6" spans="1:6" x14ac:dyDescent="0.25">
      <c r="A6" t="s">
        <v>95</v>
      </c>
      <c r="B6" s="2"/>
      <c r="C6" s="2">
        <v>30000</v>
      </c>
      <c r="F6" s="2">
        <f>SUM(B6:E6)</f>
        <v>30000</v>
      </c>
    </row>
    <row r="7" spans="1:6" x14ac:dyDescent="0.25">
      <c r="A7" s="68" t="s">
        <v>261</v>
      </c>
      <c r="B7" s="2">
        <v>181663</v>
      </c>
      <c r="C7" s="2"/>
      <c r="D7" s="2"/>
      <c r="E7" s="2"/>
      <c r="F7" s="2">
        <f>SUM(B7:E7)</f>
        <v>181663</v>
      </c>
    </row>
    <row r="8" spans="1:6" x14ac:dyDescent="0.25">
      <c r="A8" s="68" t="s">
        <v>258</v>
      </c>
      <c r="B8" s="2"/>
      <c r="C8" s="2"/>
      <c r="D8" s="2"/>
      <c r="E8" s="2">
        <v>189398</v>
      </c>
      <c r="F8" s="2">
        <f t="shared" ref="F8:F12" si="0">SUM(B8:E8)</f>
        <v>189398</v>
      </c>
    </row>
    <row r="9" spans="1:6" x14ac:dyDescent="0.25">
      <c r="A9" s="28" t="s">
        <v>262</v>
      </c>
      <c r="B9" s="2">
        <v>20185</v>
      </c>
      <c r="C9" s="2"/>
      <c r="D9" s="2"/>
      <c r="E9" s="2"/>
      <c r="F9" s="2">
        <f t="shared" si="0"/>
        <v>20185</v>
      </c>
    </row>
    <row r="10" spans="1:6" x14ac:dyDescent="0.25">
      <c r="A10" s="28" t="s">
        <v>263</v>
      </c>
      <c r="B10" s="2">
        <v>54061</v>
      </c>
      <c r="C10" s="2"/>
      <c r="D10" s="2"/>
      <c r="E10" s="2"/>
      <c r="F10" s="2">
        <f t="shared" si="0"/>
        <v>54061</v>
      </c>
    </row>
    <row r="11" spans="1:6" x14ac:dyDescent="0.25">
      <c r="A11" t="s">
        <v>231</v>
      </c>
      <c r="B11" s="2"/>
      <c r="C11" s="2"/>
      <c r="D11" s="2"/>
      <c r="E11" s="2">
        <v>21044</v>
      </c>
      <c r="F11" s="2">
        <f t="shared" si="0"/>
        <v>21044</v>
      </c>
    </row>
    <row r="12" spans="1:6" x14ac:dyDescent="0.25">
      <c r="A12" t="s">
        <v>57</v>
      </c>
      <c r="B12" s="2">
        <v>10624</v>
      </c>
      <c r="C12" s="2">
        <v>9998</v>
      </c>
      <c r="D12" s="2">
        <v>28740</v>
      </c>
      <c r="E12" s="2">
        <v>13432</v>
      </c>
      <c r="F12" s="2">
        <f t="shared" si="0"/>
        <v>62794</v>
      </c>
    </row>
    <row r="13" spans="1:6" s="4" customFormat="1" ht="15.75" thickBot="1" x14ac:dyDescent="0.3">
      <c r="A13" s="34" t="s">
        <v>129</v>
      </c>
      <c r="B13" s="11">
        <f>SUM(B7:B12)</f>
        <v>266533</v>
      </c>
      <c r="C13" s="11">
        <f>SUM(C6:C12)</f>
        <v>39998</v>
      </c>
      <c r="D13" s="11">
        <f>SUM(D7:D12)</f>
        <v>28740</v>
      </c>
      <c r="E13" s="11">
        <f>SUM(E7:E12)</f>
        <v>223874</v>
      </c>
      <c r="F13" s="11">
        <f>SUM(B13:E13)</f>
        <v>559145</v>
      </c>
    </row>
    <row r="14" spans="1:6" ht="15.75" thickTop="1" x14ac:dyDescent="0.25"/>
    <row r="16" spans="1:6" x14ac:dyDescent="0.25">
      <c r="A16" s="4" t="s">
        <v>12</v>
      </c>
    </row>
    <row r="17" spans="1:6" x14ac:dyDescent="0.25">
      <c r="A17" s="28" t="s">
        <v>107</v>
      </c>
    </row>
    <row r="18" spans="1:6" x14ac:dyDescent="0.25">
      <c r="A18" t="s">
        <v>86</v>
      </c>
      <c r="B18" s="2"/>
      <c r="C18" s="2"/>
      <c r="D18" s="2"/>
      <c r="E18" s="2"/>
      <c r="F18" s="2"/>
    </row>
    <row r="19" spans="1:6" x14ac:dyDescent="0.25">
      <c r="A19" t="s">
        <v>87</v>
      </c>
      <c r="B19" s="2">
        <v>68831</v>
      </c>
      <c r="C19" s="2"/>
      <c r="D19" s="2"/>
      <c r="E19" s="2">
        <v>223874</v>
      </c>
    </row>
    <row r="20" spans="1:6" x14ac:dyDescent="0.25">
      <c r="A20" t="s">
        <v>122</v>
      </c>
      <c r="B20" s="2">
        <v>7500</v>
      </c>
      <c r="C20" s="2"/>
      <c r="D20" s="2"/>
      <c r="E20" s="2"/>
    </row>
    <row r="21" spans="1:6" x14ac:dyDescent="0.25">
      <c r="A21" t="s">
        <v>125</v>
      </c>
      <c r="B21" s="2">
        <v>136141</v>
      </c>
      <c r="C21" s="2"/>
      <c r="D21" s="2"/>
      <c r="E21" s="2"/>
    </row>
    <row r="22" spans="1:6" x14ac:dyDescent="0.25">
      <c r="A22" t="s">
        <v>97</v>
      </c>
      <c r="B22" s="2"/>
      <c r="C22" s="2">
        <v>39998</v>
      </c>
      <c r="D22" s="2"/>
      <c r="E22" s="2"/>
    </row>
    <row r="23" spans="1:6" x14ac:dyDescent="0.25">
      <c r="A23" t="s">
        <v>121</v>
      </c>
      <c r="B23" s="2"/>
      <c r="C23" s="2"/>
      <c r="D23" s="2">
        <v>28740</v>
      </c>
      <c r="E23" s="2"/>
    </row>
    <row r="24" spans="1:6" ht="15.75" thickBot="1" x14ac:dyDescent="0.3">
      <c r="A24" s="33" t="s">
        <v>126</v>
      </c>
      <c r="B24" s="11">
        <f>SUM(B18:B23)</f>
        <v>212472</v>
      </c>
      <c r="C24" s="11">
        <f t="shared" ref="C24:E24" si="1">SUM(C18:C23)</f>
        <v>39998</v>
      </c>
      <c r="D24" s="11">
        <f t="shared" si="1"/>
        <v>28740</v>
      </c>
      <c r="E24" s="11">
        <f t="shared" si="1"/>
        <v>223874</v>
      </c>
      <c r="F24" s="11">
        <f>SUM(B24:E24)</f>
        <v>505084</v>
      </c>
    </row>
    <row r="25" spans="1:6" ht="15.75" thickTop="1" x14ac:dyDescent="0.25">
      <c r="B25" s="2"/>
      <c r="C25" s="2"/>
      <c r="D25" s="2"/>
      <c r="E25" s="2"/>
    </row>
    <row r="26" spans="1:6" x14ac:dyDescent="0.25">
      <c r="A26" s="28" t="s">
        <v>127</v>
      </c>
      <c r="B26" s="2"/>
      <c r="C26" s="2"/>
      <c r="D26" s="2"/>
      <c r="E26" s="2"/>
    </row>
    <row r="27" spans="1:6" x14ac:dyDescent="0.25">
      <c r="A27" t="s">
        <v>124</v>
      </c>
      <c r="B27" s="2"/>
      <c r="C27" s="2"/>
      <c r="D27" s="2"/>
      <c r="E27" s="2"/>
    </row>
    <row r="28" spans="1:6" x14ac:dyDescent="0.25">
      <c r="A28" s="23" t="s">
        <v>128</v>
      </c>
      <c r="B28" s="24">
        <v>0</v>
      </c>
      <c r="C28" s="24">
        <f t="shared" ref="C28:E28" si="2">SUM(C27)</f>
        <v>0</v>
      </c>
      <c r="D28" s="24">
        <f t="shared" si="2"/>
        <v>0</v>
      </c>
      <c r="E28" s="24">
        <f t="shared" si="2"/>
        <v>0</v>
      </c>
      <c r="F28" s="24">
        <f>SUM(B28:E28)</f>
        <v>0</v>
      </c>
    </row>
    <row r="29" spans="1:6" x14ac:dyDescent="0.25">
      <c r="D29" s="2"/>
      <c r="E29" s="2"/>
    </row>
    <row r="30" spans="1:6" s="4" customFormat="1" ht="15.75" thickBot="1" x14ac:dyDescent="0.3">
      <c r="A30" s="34" t="s">
        <v>45</v>
      </c>
      <c r="B30" s="11">
        <v>640080</v>
      </c>
      <c r="C30" s="11">
        <f t="shared" ref="C30:E30" si="3">C24+C28</f>
        <v>39998</v>
      </c>
      <c r="D30" s="11">
        <f t="shared" si="3"/>
        <v>28740</v>
      </c>
      <c r="E30" s="11">
        <f t="shared" si="3"/>
        <v>223874</v>
      </c>
      <c r="F30" s="11">
        <f>F24+F28</f>
        <v>505084</v>
      </c>
    </row>
    <row r="31" spans="1:6" ht="15.75" thickTop="1" x14ac:dyDescent="0.25">
      <c r="D31" s="2"/>
      <c r="E31" s="2"/>
      <c r="F31" s="2"/>
    </row>
    <row r="32" spans="1:6" x14ac:dyDescent="0.25">
      <c r="D32" s="2"/>
      <c r="E32" s="2"/>
    </row>
    <row r="33" spans="1:6" s="4" customFormat="1" ht="15.75" thickBot="1" x14ac:dyDescent="0.3">
      <c r="A33" s="58" t="s">
        <v>259</v>
      </c>
      <c r="B33" s="11">
        <f>B12</f>
        <v>10624</v>
      </c>
      <c r="C33" s="11">
        <f t="shared" ref="C33:D33" si="4">C12</f>
        <v>9998</v>
      </c>
      <c r="D33" s="11">
        <f t="shared" si="4"/>
        <v>28740</v>
      </c>
      <c r="E33" s="11">
        <v>34476</v>
      </c>
      <c r="F33" s="11">
        <f>SUM(B33:E33)</f>
        <v>83838</v>
      </c>
    </row>
    <row r="34" spans="1:6" ht="15.75" thickTop="1" x14ac:dyDescent="0.25">
      <c r="D34" s="2"/>
      <c r="E34" s="2"/>
    </row>
    <row r="35" spans="1:6" x14ac:dyDescent="0.25">
      <c r="A35" s="69" t="s">
        <v>260</v>
      </c>
      <c r="B35" s="5">
        <v>10624</v>
      </c>
      <c r="C35" s="5">
        <v>9998</v>
      </c>
      <c r="D35" s="5">
        <v>28740</v>
      </c>
      <c r="E35" s="5">
        <v>34476</v>
      </c>
      <c r="F35" s="5">
        <f>F33</f>
        <v>83838</v>
      </c>
    </row>
    <row r="36" spans="1:6" ht="30" customHeight="1" x14ac:dyDescent="0.25">
      <c r="A36" s="96"/>
      <c r="B36" s="96"/>
      <c r="C36" s="96"/>
      <c r="D36" s="96"/>
      <c r="E36" s="96"/>
      <c r="F36" s="96"/>
    </row>
    <row r="37" spans="1:6" x14ac:dyDescent="0.25">
      <c r="B37" s="2"/>
      <c r="C37" s="2"/>
      <c r="D37" s="2"/>
      <c r="E37" s="2"/>
    </row>
    <row r="44" spans="1:6" x14ac:dyDescent="0.25">
      <c r="B44" s="2"/>
      <c r="C44" s="2"/>
    </row>
    <row r="45" spans="1:6" x14ac:dyDescent="0.25">
      <c r="B45" s="2"/>
      <c r="C45" s="2"/>
    </row>
    <row r="46" spans="1:6" x14ac:dyDescent="0.25">
      <c r="B46" s="2"/>
      <c r="C46" s="2"/>
    </row>
    <row r="47" spans="1:6" x14ac:dyDescent="0.25">
      <c r="B47" s="2"/>
      <c r="C47" s="2"/>
    </row>
    <row r="48" spans="1:6" x14ac:dyDescent="0.25">
      <c r="B48" s="2"/>
      <c r="C48" s="2"/>
    </row>
    <row r="49" spans="1:3" x14ac:dyDescent="0.25">
      <c r="B49" s="2"/>
      <c r="C49" s="2"/>
    </row>
    <row r="50" spans="1:3" x14ac:dyDescent="0.25">
      <c r="A50" s="4"/>
      <c r="B50" s="5"/>
      <c r="C50" s="5"/>
    </row>
    <row r="51" spans="1:3" x14ac:dyDescent="0.25">
      <c r="B51" s="2"/>
      <c r="C51" s="2"/>
    </row>
    <row r="52" spans="1:3" x14ac:dyDescent="0.25">
      <c r="B52" s="2"/>
      <c r="C52" s="2"/>
    </row>
    <row r="53" spans="1:3" x14ac:dyDescent="0.25">
      <c r="B53" s="2"/>
      <c r="C53" s="2"/>
    </row>
    <row r="54" spans="1:3" x14ac:dyDescent="0.25">
      <c r="B54" s="2"/>
      <c r="C54" s="2"/>
    </row>
  </sheetData>
  <mergeCells count="1">
    <mergeCell ref="A36:F36"/>
  </mergeCells>
  <pageMargins left="0.7" right="0.7" top="0.75" bottom="0.75" header="0.3" footer="0.3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C24" sqref="C24"/>
    </sheetView>
  </sheetViews>
  <sheetFormatPr defaultRowHeight="15" x14ac:dyDescent="0.25"/>
  <cols>
    <col min="1" max="1" width="38.140625" bestFit="1" customWidth="1"/>
    <col min="2" max="2" width="11.85546875" bestFit="1" customWidth="1"/>
    <col min="3" max="3" width="14.28515625" bestFit="1" customWidth="1"/>
    <col min="4" max="5" width="17.7109375" bestFit="1" customWidth="1"/>
    <col min="6" max="6" width="19.85546875" bestFit="1" customWidth="1"/>
  </cols>
  <sheetData>
    <row r="1" spans="1:6" x14ac:dyDescent="0.25">
      <c r="A1" s="4" t="s">
        <v>131</v>
      </c>
      <c r="F1" s="4" t="s">
        <v>170</v>
      </c>
    </row>
    <row r="2" spans="1:6" x14ac:dyDescent="0.25">
      <c r="A2" s="4" t="s">
        <v>151</v>
      </c>
    </row>
    <row r="3" spans="1:6" x14ac:dyDescent="0.25">
      <c r="C3" s="4" t="s">
        <v>92</v>
      </c>
      <c r="D3" t="s">
        <v>90</v>
      </c>
      <c r="E3" t="s">
        <v>88</v>
      </c>
      <c r="F3" t="s">
        <v>89</v>
      </c>
    </row>
    <row r="4" spans="1:6" x14ac:dyDescent="0.25">
      <c r="A4" s="4" t="s">
        <v>243</v>
      </c>
      <c r="B4" s="70"/>
      <c r="C4" s="71">
        <v>131989</v>
      </c>
      <c r="D4" s="72">
        <f>C4-E4-F4</f>
        <v>31615</v>
      </c>
      <c r="E4" s="72"/>
      <c r="F4" s="73">
        <v>100374</v>
      </c>
    </row>
    <row r="5" spans="1:6" x14ac:dyDescent="0.25">
      <c r="B5" s="70"/>
      <c r="C5" s="74"/>
      <c r="D5" s="55"/>
      <c r="E5" s="55"/>
      <c r="F5" s="55"/>
    </row>
    <row r="6" spans="1:6" x14ac:dyDescent="0.25">
      <c r="A6" t="s">
        <v>247</v>
      </c>
      <c r="B6" s="75">
        <v>428998</v>
      </c>
      <c r="C6" s="74"/>
      <c r="D6" s="55"/>
      <c r="E6" s="55"/>
      <c r="F6" s="55"/>
    </row>
    <row r="7" spans="1:6" x14ac:dyDescent="0.25">
      <c r="A7" t="s">
        <v>248</v>
      </c>
      <c r="B7" s="74">
        <v>-611973</v>
      </c>
      <c r="C7" s="74"/>
      <c r="D7" s="55"/>
      <c r="E7" s="55"/>
      <c r="F7" s="55"/>
    </row>
    <row r="8" spans="1:6" x14ac:dyDescent="0.25">
      <c r="A8" t="s">
        <v>226</v>
      </c>
      <c r="B8" s="74">
        <v>252259</v>
      </c>
      <c r="C8" s="74"/>
      <c r="D8" s="55"/>
      <c r="E8" s="55"/>
      <c r="F8" s="55"/>
    </row>
    <row r="9" spans="1:6" x14ac:dyDescent="0.25">
      <c r="A9" t="s">
        <v>249</v>
      </c>
      <c r="B9" s="74">
        <v>0</v>
      </c>
      <c r="C9" s="74"/>
      <c r="D9" s="55"/>
      <c r="E9" s="55"/>
      <c r="F9" s="55"/>
    </row>
    <row r="10" spans="1:6" x14ac:dyDescent="0.25">
      <c r="A10" t="s">
        <v>266</v>
      </c>
      <c r="B10" s="74">
        <v>54061</v>
      </c>
      <c r="C10" s="74"/>
      <c r="D10" s="55"/>
      <c r="E10" s="55"/>
      <c r="F10" s="55"/>
    </row>
    <row r="11" spans="1:6" x14ac:dyDescent="0.25">
      <c r="A11" t="s">
        <v>91</v>
      </c>
      <c r="B11" s="71">
        <f>SUM(B6:B10)</f>
        <v>123345</v>
      </c>
      <c r="C11" s="71">
        <v>123345</v>
      </c>
      <c r="D11" s="55"/>
      <c r="E11" s="55"/>
      <c r="F11" s="55"/>
    </row>
    <row r="12" spans="1:6" x14ac:dyDescent="0.25">
      <c r="B12" s="70"/>
      <c r="C12" s="74"/>
      <c r="D12" s="55"/>
      <c r="E12" s="55"/>
      <c r="F12" s="55"/>
    </row>
    <row r="13" spans="1:6" x14ac:dyDescent="0.25">
      <c r="A13" s="4" t="s">
        <v>244</v>
      </c>
      <c r="B13" s="70"/>
      <c r="C13" s="71">
        <f>C4+C11</f>
        <v>255334</v>
      </c>
      <c r="D13" s="72">
        <f>C13-E13-F13</f>
        <v>4960</v>
      </c>
      <c r="E13" s="72">
        <v>150000</v>
      </c>
      <c r="F13" s="73">
        <v>100374</v>
      </c>
    </row>
    <row r="14" spans="1:6" x14ac:dyDescent="0.25">
      <c r="B14" s="70"/>
      <c r="C14" s="74"/>
      <c r="D14" s="55"/>
      <c r="E14" s="55"/>
      <c r="F14" s="55"/>
    </row>
    <row r="15" spans="1:6" x14ac:dyDescent="0.25">
      <c r="A15" t="s">
        <v>251</v>
      </c>
      <c r="B15" s="75">
        <v>454580</v>
      </c>
      <c r="C15" s="74"/>
      <c r="D15" s="55"/>
      <c r="E15" s="55"/>
      <c r="F15" s="55"/>
    </row>
    <row r="16" spans="1:6" x14ac:dyDescent="0.25">
      <c r="A16" t="s">
        <v>252</v>
      </c>
      <c r="B16" s="74">
        <v>-711202</v>
      </c>
      <c r="C16" s="74"/>
      <c r="D16" s="55"/>
      <c r="E16" s="55"/>
      <c r="F16" s="55"/>
    </row>
    <row r="17" spans="1:6" x14ac:dyDescent="0.25">
      <c r="A17" t="s">
        <v>253</v>
      </c>
      <c r="B17" s="74">
        <v>219181</v>
      </c>
      <c r="C17" s="74"/>
      <c r="D17" s="55"/>
      <c r="E17" s="55"/>
      <c r="F17" s="55"/>
    </row>
    <row r="18" spans="1:6" x14ac:dyDescent="0.25">
      <c r="A18" t="s">
        <v>250</v>
      </c>
      <c r="B18" s="74">
        <v>0</v>
      </c>
      <c r="C18" s="74"/>
      <c r="D18" s="55"/>
      <c r="E18" s="55"/>
      <c r="F18" s="55"/>
    </row>
    <row r="19" spans="1:6" x14ac:dyDescent="0.25">
      <c r="A19" t="s">
        <v>91</v>
      </c>
      <c r="B19" s="71">
        <f>SUM(B15:B18)</f>
        <v>-37441</v>
      </c>
      <c r="C19" s="71">
        <v>-37441</v>
      </c>
      <c r="D19" s="55"/>
      <c r="E19" s="55"/>
      <c r="F19" s="55"/>
    </row>
    <row r="20" spans="1:6" x14ac:dyDescent="0.25">
      <c r="B20" s="70"/>
      <c r="C20" s="74"/>
      <c r="D20" s="55"/>
      <c r="E20" s="55"/>
      <c r="F20" s="55"/>
    </row>
    <row r="21" spans="1:6" x14ac:dyDescent="0.25">
      <c r="A21" s="4" t="s">
        <v>245</v>
      </c>
      <c r="B21" s="70"/>
      <c r="C21" s="71">
        <f>C13+C19</f>
        <v>217893</v>
      </c>
      <c r="D21" s="72">
        <f>C21-E21-F21</f>
        <v>17519</v>
      </c>
      <c r="E21" s="72">
        <v>100000</v>
      </c>
      <c r="F21" s="73">
        <v>100374</v>
      </c>
    </row>
    <row r="22" spans="1:6" ht="15.75" thickBot="1" x14ac:dyDescent="0.3">
      <c r="B22" s="55"/>
      <c r="C22" s="55"/>
      <c r="D22" s="55"/>
      <c r="E22" s="55"/>
      <c r="F22" s="55"/>
    </row>
    <row r="23" spans="1:6" x14ac:dyDescent="0.25">
      <c r="A23" s="35" t="s">
        <v>152</v>
      </c>
      <c r="B23" s="76"/>
      <c r="C23" s="77"/>
      <c r="D23" s="55"/>
      <c r="E23" s="55"/>
      <c r="F23" s="55"/>
    </row>
    <row r="24" spans="1:6" ht="15.75" thickBot="1" x14ac:dyDescent="0.3">
      <c r="A24" s="36" t="s">
        <v>246</v>
      </c>
      <c r="B24" s="78"/>
      <c r="C24" s="79">
        <v>0</v>
      </c>
      <c r="D24" s="55"/>
      <c r="E24" s="55"/>
      <c r="F24" s="55"/>
    </row>
    <row r="25" spans="1:6" ht="15.75" thickBot="1" x14ac:dyDescent="0.3">
      <c r="B25" s="55"/>
      <c r="C25" s="55"/>
      <c r="D25" s="55"/>
      <c r="E25" s="55"/>
      <c r="F25" s="55"/>
    </row>
    <row r="26" spans="1:6" ht="15.75" thickBot="1" x14ac:dyDescent="0.3">
      <c r="A26" s="37" t="s">
        <v>157</v>
      </c>
      <c r="B26" s="80"/>
      <c r="C26" s="81">
        <f>C21-C24</f>
        <v>217893</v>
      </c>
      <c r="D26" s="55"/>
      <c r="E26" s="55"/>
      <c r="F26" s="55"/>
    </row>
  </sheetData>
  <pageMargins left="0.7" right="0.7" top="0.75" bottom="0.75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28" sqref="D28"/>
    </sheetView>
  </sheetViews>
  <sheetFormatPr defaultRowHeight="15" x14ac:dyDescent="0.25"/>
  <cols>
    <col min="1" max="1" width="11" customWidth="1"/>
    <col min="2" max="2" width="65.42578125" bestFit="1" customWidth="1"/>
    <col min="3" max="3" width="14.28515625" bestFit="1" customWidth="1"/>
    <col min="4" max="5" width="17.7109375" bestFit="1" customWidth="1"/>
    <col min="6" max="6" width="19.85546875" bestFit="1" customWidth="1"/>
  </cols>
  <sheetData>
    <row r="1" spans="1:7" x14ac:dyDescent="0.25">
      <c r="A1" s="4" t="s">
        <v>131</v>
      </c>
      <c r="D1" s="31" t="s">
        <v>170</v>
      </c>
    </row>
    <row r="2" spans="1:7" x14ac:dyDescent="0.25">
      <c r="A2" s="4" t="s">
        <v>270</v>
      </c>
    </row>
    <row r="3" spans="1:7" x14ac:dyDescent="0.25">
      <c r="D3" s="31" t="s">
        <v>92</v>
      </c>
      <c r="E3" s="8"/>
      <c r="F3" s="8"/>
    </row>
    <row r="4" spans="1:7" x14ac:dyDescent="0.25">
      <c r="B4" s="4" t="s">
        <v>243</v>
      </c>
      <c r="C4" s="70"/>
      <c r="D4" s="71">
        <v>0</v>
      </c>
      <c r="E4" s="25"/>
      <c r="F4" s="25"/>
      <c r="G4" s="25"/>
    </row>
    <row r="5" spans="1:7" x14ac:dyDescent="0.25">
      <c r="A5" t="s">
        <v>272</v>
      </c>
      <c r="C5" s="70"/>
      <c r="D5" s="74"/>
      <c r="E5" s="82"/>
      <c r="F5" s="82"/>
      <c r="G5" s="82"/>
    </row>
    <row r="6" spans="1:7" x14ac:dyDescent="0.25">
      <c r="A6" s="83">
        <v>42361</v>
      </c>
      <c r="B6" t="s">
        <v>273</v>
      </c>
      <c r="C6" s="75">
        <v>67327.09</v>
      </c>
      <c r="D6" s="74"/>
      <c r="E6" s="82"/>
      <c r="F6" s="82"/>
      <c r="G6" s="82"/>
    </row>
    <row r="7" spans="1:7" x14ac:dyDescent="0.25">
      <c r="A7" s="83">
        <v>42369</v>
      </c>
      <c r="B7" t="s">
        <v>271</v>
      </c>
      <c r="C7" s="74">
        <v>-60000</v>
      </c>
      <c r="D7" s="74"/>
      <c r="E7" s="82"/>
      <c r="F7" s="82"/>
      <c r="G7" s="82"/>
    </row>
    <row r="8" spans="1:7" x14ac:dyDescent="0.25">
      <c r="A8" s="83">
        <v>42479</v>
      </c>
      <c r="B8" t="s">
        <v>274</v>
      </c>
      <c r="C8" s="74">
        <v>48965.16</v>
      </c>
      <c r="D8" s="74"/>
      <c r="E8" s="82"/>
      <c r="F8" s="82"/>
      <c r="G8" s="82"/>
    </row>
    <row r="9" spans="1:7" x14ac:dyDescent="0.25">
      <c r="A9" s="83">
        <v>42479</v>
      </c>
      <c r="B9" t="s">
        <v>275</v>
      </c>
      <c r="C9" s="74">
        <v>-8051</v>
      </c>
      <c r="D9" s="74"/>
      <c r="E9" s="82"/>
      <c r="F9" s="82"/>
      <c r="G9" s="82"/>
    </row>
    <row r="10" spans="1:7" x14ac:dyDescent="0.25">
      <c r="A10" s="83">
        <v>42479</v>
      </c>
      <c r="B10" t="s">
        <v>276</v>
      </c>
      <c r="C10" s="74">
        <v>-9998</v>
      </c>
      <c r="D10" s="74"/>
      <c r="E10" s="82"/>
      <c r="F10" s="82"/>
      <c r="G10" s="82"/>
    </row>
    <row r="11" spans="1:7" x14ac:dyDescent="0.25">
      <c r="A11" s="83">
        <v>42479</v>
      </c>
      <c r="B11" t="s">
        <v>277</v>
      </c>
      <c r="C11" s="74">
        <v>-10624</v>
      </c>
      <c r="D11" s="74"/>
      <c r="E11" s="82"/>
      <c r="F11" s="82"/>
      <c r="G11" s="82"/>
    </row>
    <row r="12" spans="1:7" x14ac:dyDescent="0.25">
      <c r="A12" s="83">
        <v>42479</v>
      </c>
      <c r="B12" t="s">
        <v>278</v>
      </c>
      <c r="C12" s="74">
        <v>-8830</v>
      </c>
      <c r="D12" s="74"/>
      <c r="E12" s="82"/>
      <c r="F12" s="82"/>
      <c r="G12" s="82"/>
    </row>
    <row r="13" spans="1:7" x14ac:dyDescent="0.25">
      <c r="A13" s="83">
        <v>42479</v>
      </c>
      <c r="B13" t="s">
        <v>279</v>
      </c>
      <c r="C13" s="74">
        <v>-9657</v>
      </c>
      <c r="D13" s="74"/>
      <c r="E13" s="82"/>
      <c r="F13" s="82"/>
      <c r="G13" s="82"/>
    </row>
    <row r="14" spans="1:7" x14ac:dyDescent="0.25">
      <c r="A14" s="83"/>
      <c r="B14" t="s">
        <v>280</v>
      </c>
      <c r="C14" s="74">
        <v>-2300</v>
      </c>
      <c r="D14" s="74"/>
      <c r="E14" s="82"/>
      <c r="F14" s="82"/>
      <c r="G14" s="82"/>
    </row>
    <row r="15" spans="1:7" x14ac:dyDescent="0.25">
      <c r="A15" s="83"/>
      <c r="B15" t="s">
        <v>288</v>
      </c>
      <c r="C15" s="74">
        <v>-5000</v>
      </c>
      <c r="D15" s="74"/>
      <c r="E15" s="82"/>
      <c r="F15" s="82"/>
      <c r="G15" s="82"/>
    </row>
    <row r="16" spans="1:7" x14ac:dyDescent="0.25">
      <c r="A16" s="83"/>
      <c r="B16" t="s">
        <v>281</v>
      </c>
      <c r="C16" s="74">
        <v>-2803</v>
      </c>
      <c r="D16" s="74"/>
      <c r="E16" s="82"/>
      <c r="F16" s="82"/>
      <c r="G16" s="82"/>
    </row>
    <row r="17" spans="1:7" x14ac:dyDescent="0.25">
      <c r="A17" s="83"/>
      <c r="B17" t="s">
        <v>282</v>
      </c>
      <c r="C17" s="74">
        <v>-18224</v>
      </c>
      <c r="D17" s="74"/>
      <c r="E17" s="82"/>
      <c r="F17" s="82"/>
      <c r="G17" s="82"/>
    </row>
    <row r="18" spans="1:7" x14ac:dyDescent="0.25">
      <c r="A18" s="83"/>
      <c r="B18" t="s">
        <v>283</v>
      </c>
      <c r="C18" s="74">
        <v>6047</v>
      </c>
      <c r="D18" s="74"/>
      <c r="E18" s="82"/>
      <c r="F18" s="82"/>
      <c r="G18" s="82"/>
    </row>
    <row r="19" spans="1:7" x14ac:dyDescent="0.25">
      <c r="B19" t="s">
        <v>284</v>
      </c>
      <c r="C19" s="74">
        <v>3</v>
      </c>
      <c r="D19" s="74"/>
      <c r="E19" s="82"/>
      <c r="F19" s="82"/>
      <c r="G19" s="82"/>
    </row>
    <row r="20" spans="1:7" x14ac:dyDescent="0.25">
      <c r="A20" s="83"/>
      <c r="B20" t="s">
        <v>91</v>
      </c>
      <c r="C20" s="71">
        <f>SUM(C6:C19)</f>
        <v>-13144.75</v>
      </c>
      <c r="D20" s="71">
        <v>-13145</v>
      </c>
      <c r="E20" s="82"/>
      <c r="F20" s="82"/>
      <c r="G20" s="82"/>
    </row>
    <row r="21" spans="1:7" x14ac:dyDescent="0.25">
      <c r="A21" s="83"/>
      <c r="C21" s="70"/>
      <c r="D21" s="74"/>
      <c r="E21" s="82"/>
      <c r="F21" s="82"/>
      <c r="G21" s="82"/>
    </row>
    <row r="22" spans="1:7" x14ac:dyDescent="0.25">
      <c r="A22" s="83"/>
      <c r="B22" s="4" t="s">
        <v>244</v>
      </c>
      <c r="C22" s="70"/>
      <c r="D22" s="71">
        <f>D4+D20</f>
        <v>-13145</v>
      </c>
      <c r="E22" s="25"/>
      <c r="F22" s="25"/>
      <c r="G22" s="25"/>
    </row>
    <row r="23" spans="1:7" x14ac:dyDescent="0.25">
      <c r="A23" s="83"/>
      <c r="C23" s="70"/>
      <c r="D23" s="74"/>
      <c r="E23" s="82"/>
      <c r="F23" s="82"/>
      <c r="G23" s="82"/>
    </row>
    <row r="24" spans="1:7" x14ac:dyDescent="0.25">
      <c r="A24" s="83"/>
      <c r="B24" t="s">
        <v>285</v>
      </c>
      <c r="C24" s="75">
        <v>126833</v>
      </c>
      <c r="D24" s="74"/>
      <c r="E24" s="82"/>
      <c r="F24" s="82"/>
      <c r="G24" s="82"/>
    </row>
    <row r="25" spans="1:7" x14ac:dyDescent="0.25">
      <c r="A25" s="83"/>
      <c r="B25" t="s">
        <v>286</v>
      </c>
      <c r="C25" s="74">
        <v>-65350</v>
      </c>
      <c r="D25" s="74"/>
      <c r="E25" s="82"/>
      <c r="F25" s="82"/>
      <c r="G25" s="82"/>
    </row>
    <row r="26" spans="1:7" x14ac:dyDescent="0.25">
      <c r="A26" s="83"/>
      <c r="B26" t="s">
        <v>287</v>
      </c>
      <c r="C26" s="74">
        <v>30</v>
      </c>
      <c r="D26" s="74"/>
      <c r="E26" s="82"/>
      <c r="F26" s="82"/>
      <c r="G26" s="82"/>
    </row>
    <row r="27" spans="1:7" x14ac:dyDescent="0.25">
      <c r="A27" s="83"/>
      <c r="B27" t="s">
        <v>91</v>
      </c>
      <c r="C27" s="71">
        <f>SUM(C24:C26)</f>
        <v>61513</v>
      </c>
      <c r="D27" s="71">
        <v>61513</v>
      </c>
      <c r="E27" s="82"/>
      <c r="F27" s="82"/>
      <c r="G27" s="82"/>
    </row>
    <row r="28" spans="1:7" x14ac:dyDescent="0.25">
      <c r="A28" s="83"/>
      <c r="C28" s="70"/>
      <c r="D28" s="74"/>
      <c r="E28" s="82"/>
      <c r="F28" s="82"/>
      <c r="G28" s="82"/>
    </row>
    <row r="29" spans="1:7" x14ac:dyDescent="0.25">
      <c r="B29" s="4" t="s">
        <v>245</v>
      </c>
      <c r="C29" s="70"/>
      <c r="D29" s="71">
        <f>D22+D27</f>
        <v>48368</v>
      </c>
      <c r="E29" s="25"/>
      <c r="F29" s="25"/>
      <c r="G29" s="25"/>
    </row>
    <row r="30" spans="1:7" x14ac:dyDescent="0.25">
      <c r="B30" s="55"/>
      <c r="C30" s="55"/>
      <c r="D30" s="82"/>
      <c r="E30" s="82"/>
      <c r="F30" s="82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H11" sqref="H11"/>
    </sheetView>
  </sheetViews>
  <sheetFormatPr defaultRowHeight="15" x14ac:dyDescent="0.25"/>
  <cols>
    <col min="3" max="5" width="10.140625" bestFit="1" customWidth="1"/>
    <col min="6" max="6" width="10.140625" customWidth="1"/>
    <col min="7" max="9" width="10.140625" bestFit="1" customWidth="1"/>
  </cols>
  <sheetData>
    <row r="1" spans="1:9" x14ac:dyDescent="0.25">
      <c r="A1" s="4" t="s">
        <v>131</v>
      </c>
      <c r="I1" s="4" t="s">
        <v>222</v>
      </c>
    </row>
    <row r="2" spans="1:9" x14ac:dyDescent="0.25">
      <c r="A2" s="4" t="s">
        <v>143</v>
      </c>
    </row>
    <row r="4" spans="1:9" x14ac:dyDescent="0.25">
      <c r="C4" s="15" t="s">
        <v>55</v>
      </c>
      <c r="D4" s="15" t="s">
        <v>55</v>
      </c>
      <c r="E4" s="15" t="s">
        <v>55</v>
      </c>
      <c r="F4" s="15" t="s">
        <v>55</v>
      </c>
      <c r="G4" s="15" t="s">
        <v>6</v>
      </c>
      <c r="H4" s="15" t="s">
        <v>7</v>
      </c>
    </row>
    <row r="5" spans="1:9" x14ac:dyDescent="0.25">
      <c r="C5" s="15" t="s">
        <v>2</v>
      </c>
      <c r="D5" s="15" t="s">
        <v>3</v>
      </c>
      <c r="E5" s="15" t="s">
        <v>5</v>
      </c>
      <c r="F5" s="15" t="s">
        <v>8</v>
      </c>
      <c r="G5" s="15" t="s">
        <v>225</v>
      </c>
      <c r="H5" s="15" t="s">
        <v>235</v>
      </c>
    </row>
    <row r="6" spans="1:9" x14ac:dyDescent="0.25">
      <c r="A6" t="s">
        <v>56</v>
      </c>
    </row>
    <row r="7" spans="1:9" x14ac:dyDescent="0.25">
      <c r="A7" t="s">
        <v>57</v>
      </c>
      <c r="C7" s="2">
        <v>4256</v>
      </c>
      <c r="D7" s="2">
        <v>4464</v>
      </c>
      <c r="E7" s="2">
        <v>4395</v>
      </c>
      <c r="F7" s="56">
        <v>5620</v>
      </c>
      <c r="G7" s="56">
        <v>6000</v>
      </c>
      <c r="H7" s="56">
        <v>6200</v>
      </c>
    </row>
    <row r="8" spans="1:9" x14ac:dyDescent="0.25">
      <c r="A8" t="s">
        <v>54</v>
      </c>
      <c r="C8" s="2">
        <v>10705</v>
      </c>
      <c r="D8" s="2">
        <v>9597</v>
      </c>
      <c r="E8" s="2">
        <v>11067</v>
      </c>
      <c r="F8" s="56">
        <v>20901</v>
      </c>
      <c r="G8" s="56">
        <f>G10-G9-G7</f>
        <v>21200</v>
      </c>
      <c r="H8" s="56">
        <f>H10-H9-H7</f>
        <v>18800</v>
      </c>
    </row>
    <row r="9" spans="1:9" x14ac:dyDescent="0.25">
      <c r="A9" t="s">
        <v>58</v>
      </c>
      <c r="C9" s="2">
        <v>668</v>
      </c>
      <c r="D9" s="2">
        <v>805</v>
      </c>
      <c r="E9" s="2">
        <v>1342</v>
      </c>
      <c r="F9" s="56">
        <v>996</v>
      </c>
      <c r="G9" s="56">
        <v>800</v>
      </c>
      <c r="H9" s="56">
        <v>1840</v>
      </c>
    </row>
    <row r="10" spans="1:9" ht="15.75" thickBot="1" x14ac:dyDescent="0.3">
      <c r="A10" s="10" t="s">
        <v>59</v>
      </c>
      <c r="B10" s="10"/>
      <c r="C10" s="11">
        <f>SUM(C7:C9)</f>
        <v>15629</v>
      </c>
      <c r="D10" s="11">
        <f>SUM(D7:D9)</f>
        <v>14866</v>
      </c>
      <c r="E10" s="11">
        <v>16804</v>
      </c>
      <c r="F10" s="11">
        <v>27517</v>
      </c>
      <c r="G10" s="11">
        <v>28000</v>
      </c>
      <c r="H10" s="11">
        <v>26840</v>
      </c>
    </row>
    <row r="11" spans="1:9" ht="15.75" thickTop="1" x14ac:dyDescent="0.25">
      <c r="G11" s="2"/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1" sqref="H11"/>
    </sheetView>
  </sheetViews>
  <sheetFormatPr defaultRowHeight="15" x14ac:dyDescent="0.25"/>
  <cols>
    <col min="1" max="1" width="28" customWidth="1"/>
    <col min="2" max="2" width="4" customWidth="1"/>
    <col min="3" max="3" width="11.42578125" bestFit="1" customWidth="1"/>
    <col min="4" max="4" width="10.140625" bestFit="1" customWidth="1"/>
    <col min="5" max="5" width="11.140625" bestFit="1" customWidth="1"/>
    <col min="6" max="6" width="11.140625" customWidth="1"/>
    <col min="7" max="7" width="12" bestFit="1" customWidth="1"/>
    <col min="8" max="8" width="11.42578125" bestFit="1" customWidth="1"/>
    <col min="9" max="9" width="8" bestFit="1" customWidth="1"/>
    <col min="11" max="11" width="12" bestFit="1" customWidth="1"/>
    <col min="12" max="12" width="11.42578125" bestFit="1" customWidth="1"/>
    <col min="13" max="13" width="8" bestFit="1" customWidth="1"/>
  </cols>
  <sheetData>
    <row r="1" spans="1:8" x14ac:dyDescent="0.25">
      <c r="A1" s="4" t="s">
        <v>131</v>
      </c>
      <c r="H1" s="4" t="s">
        <v>222</v>
      </c>
    </row>
    <row r="2" spans="1:8" x14ac:dyDescent="0.25">
      <c r="A2" s="4" t="s">
        <v>144</v>
      </c>
    </row>
    <row r="3" spans="1:8" x14ac:dyDescent="0.25">
      <c r="A3" s="4"/>
    </row>
    <row r="4" spans="1:8" x14ac:dyDescent="0.25">
      <c r="C4" s="15" t="s">
        <v>55</v>
      </c>
      <c r="D4" s="15" t="s">
        <v>55</v>
      </c>
      <c r="E4" s="15" t="s">
        <v>55</v>
      </c>
      <c r="F4" s="15" t="s">
        <v>55</v>
      </c>
      <c r="G4" s="15" t="s">
        <v>6</v>
      </c>
      <c r="H4" s="15" t="s">
        <v>7</v>
      </c>
    </row>
    <row r="5" spans="1:8" x14ac:dyDescent="0.25">
      <c r="C5" s="15" t="s">
        <v>2</v>
      </c>
      <c r="D5" s="15" t="s">
        <v>3</v>
      </c>
      <c r="E5" s="15" t="s">
        <v>5</v>
      </c>
      <c r="F5" s="15" t="s">
        <v>8</v>
      </c>
      <c r="G5" s="15" t="s">
        <v>225</v>
      </c>
      <c r="H5" s="15" t="s">
        <v>235</v>
      </c>
    </row>
    <row r="6" spans="1:8" x14ac:dyDescent="0.25">
      <c r="A6" t="s">
        <v>60</v>
      </c>
    </row>
    <row r="7" spans="1:8" x14ac:dyDescent="0.25">
      <c r="A7" t="s">
        <v>57</v>
      </c>
      <c r="C7" s="2">
        <f t="shared" ref="C7:D7" si="0">C11-C8-C9-C10</f>
        <v>150518</v>
      </c>
      <c r="D7" s="2">
        <f t="shared" si="0"/>
        <v>142101</v>
      </c>
      <c r="E7" s="2">
        <f>E11-E8-E9-E10</f>
        <v>142566.9</v>
      </c>
      <c r="F7" s="56">
        <f>F11-F8-F9-F10</f>
        <v>205249</v>
      </c>
      <c r="G7" s="56">
        <f>G11-G8-G9-G10</f>
        <v>218801</v>
      </c>
      <c r="H7" s="56">
        <f>H11-H8-H9-H10</f>
        <v>237582</v>
      </c>
    </row>
    <row r="8" spans="1:8" x14ac:dyDescent="0.25">
      <c r="A8" t="s">
        <v>53</v>
      </c>
      <c r="C8" s="2">
        <v>30426</v>
      </c>
      <c r="D8" s="2">
        <v>50720</v>
      </c>
      <c r="E8" s="2">
        <v>41708.1</v>
      </c>
      <c r="F8" s="56">
        <v>44685</v>
      </c>
      <c r="G8" s="56">
        <v>65000</v>
      </c>
      <c r="H8" s="56">
        <v>65000</v>
      </c>
    </row>
    <row r="9" spans="1:8" x14ac:dyDescent="0.25">
      <c r="A9" t="s">
        <v>54</v>
      </c>
      <c r="C9" s="2">
        <v>10169</v>
      </c>
      <c r="D9" s="2">
        <v>6497</v>
      </c>
      <c r="E9" s="2">
        <v>26442</v>
      </c>
      <c r="F9" s="56">
        <v>2493</v>
      </c>
      <c r="G9" s="56">
        <v>10000</v>
      </c>
      <c r="H9" s="56">
        <v>10000</v>
      </c>
    </row>
    <row r="10" spans="1:8" x14ac:dyDescent="0.25">
      <c r="A10" t="s">
        <v>58</v>
      </c>
      <c r="C10" s="2">
        <v>3643</v>
      </c>
      <c r="D10" s="2">
        <v>5994</v>
      </c>
      <c r="E10" s="2">
        <v>4277</v>
      </c>
      <c r="F10" s="56">
        <v>3273</v>
      </c>
      <c r="G10" s="56">
        <v>2500</v>
      </c>
      <c r="H10" s="56">
        <v>5000</v>
      </c>
    </row>
    <row r="11" spans="1:8" ht="30.75" thickBot="1" x14ac:dyDescent="0.3">
      <c r="A11" s="27" t="s">
        <v>61</v>
      </c>
      <c r="B11" s="10"/>
      <c r="C11" s="11">
        <v>194756</v>
      </c>
      <c r="D11" s="11">
        <v>205312</v>
      </c>
      <c r="E11" s="11">
        <v>214994</v>
      </c>
      <c r="F11" s="11">
        <v>255700</v>
      </c>
      <c r="G11" s="11">
        <v>296301</v>
      </c>
      <c r="H11" s="11">
        <v>317582</v>
      </c>
    </row>
    <row r="12" spans="1:8" ht="15.75" thickTop="1" x14ac:dyDescent="0.25"/>
  </sheetData>
  <pageMargins left="0.25" right="0.28999999999999998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2" sqref="B12"/>
    </sheetView>
  </sheetViews>
  <sheetFormatPr defaultRowHeight="15" x14ac:dyDescent="0.25"/>
  <cols>
    <col min="1" max="1" width="44.7109375" customWidth="1"/>
    <col min="2" max="2" width="17" bestFit="1" customWidth="1"/>
  </cols>
  <sheetData>
    <row r="1" spans="1:3" x14ac:dyDescent="0.25">
      <c r="A1" s="4" t="s">
        <v>131</v>
      </c>
      <c r="C1" s="4" t="s">
        <v>222</v>
      </c>
    </row>
    <row r="2" spans="1:3" x14ac:dyDescent="0.25">
      <c r="A2" s="4" t="s">
        <v>241</v>
      </c>
      <c r="B2" s="4"/>
    </row>
    <row r="3" spans="1:3" x14ac:dyDescent="0.25">
      <c r="A3" s="4" t="s">
        <v>149</v>
      </c>
      <c r="B3" s="4"/>
    </row>
    <row r="4" spans="1:3" x14ac:dyDescent="0.25">
      <c r="A4" s="4"/>
      <c r="B4" s="4"/>
    </row>
    <row r="5" spans="1:3" x14ac:dyDescent="0.25">
      <c r="A5" s="4" t="s">
        <v>72</v>
      </c>
      <c r="B5" s="4" t="s">
        <v>81</v>
      </c>
    </row>
    <row r="6" spans="1:3" x14ac:dyDescent="0.25">
      <c r="A6" s="28" t="s">
        <v>82</v>
      </c>
      <c r="B6" s="29">
        <v>16500</v>
      </c>
    </row>
    <row r="7" spans="1:3" x14ac:dyDescent="0.25">
      <c r="A7" s="23" t="s">
        <v>147</v>
      </c>
      <c r="B7" s="32">
        <f>B6</f>
        <v>16500</v>
      </c>
    </row>
    <row r="8" spans="1:3" x14ac:dyDescent="0.25">
      <c r="B8" s="21"/>
    </row>
    <row r="9" spans="1:3" x14ac:dyDescent="0.25">
      <c r="A9" s="4" t="s">
        <v>77</v>
      </c>
      <c r="B9" s="21"/>
    </row>
    <row r="10" spans="1:3" x14ac:dyDescent="0.25">
      <c r="A10" t="s">
        <v>115</v>
      </c>
      <c r="B10" s="21">
        <v>1000</v>
      </c>
    </row>
    <row r="11" spans="1:3" x14ac:dyDescent="0.25">
      <c r="A11" t="s">
        <v>41</v>
      </c>
      <c r="B11" s="21">
        <v>18800</v>
      </c>
    </row>
    <row r="12" spans="1:3" x14ac:dyDescent="0.25">
      <c r="A12" t="s">
        <v>44</v>
      </c>
      <c r="B12" s="21">
        <v>10000</v>
      </c>
    </row>
    <row r="13" spans="1:3" x14ac:dyDescent="0.25">
      <c r="A13" s="23" t="s">
        <v>78</v>
      </c>
      <c r="B13" s="24">
        <f>SUM(B10:B12)</f>
        <v>29800</v>
      </c>
    </row>
    <row r="14" spans="1:3" x14ac:dyDescent="0.25">
      <c r="B14" s="21"/>
    </row>
    <row r="15" spans="1:3" ht="15.75" thickBot="1" x14ac:dyDescent="0.3">
      <c r="A15" s="10" t="s">
        <v>66</v>
      </c>
      <c r="B15" s="12">
        <f>B6-B13</f>
        <v>-13300</v>
      </c>
    </row>
    <row r="16" spans="1:3" ht="15.75" thickTop="1" x14ac:dyDescent="0.25">
      <c r="A16" s="20"/>
      <c r="B16" s="21"/>
    </row>
    <row r="17" spans="1:2" x14ac:dyDescent="0.25">
      <c r="B17" s="21"/>
    </row>
    <row r="18" spans="1:2" ht="30" customHeight="1" thickBot="1" x14ac:dyDescent="0.3">
      <c r="A18" s="30" t="s">
        <v>84</v>
      </c>
      <c r="B18" s="11">
        <v>16500</v>
      </c>
    </row>
    <row r="19" spans="1:2" ht="15.75" thickTop="1" x14ac:dyDescent="0.25"/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Front</vt:lpstr>
      <vt:lpstr>General Fund</vt:lpstr>
      <vt:lpstr>CIP</vt:lpstr>
      <vt:lpstr>CIP 15-16</vt:lpstr>
      <vt:lpstr>Cash Flow</vt:lpstr>
      <vt:lpstr>AD Critical Upgrades Cash Flow</vt:lpstr>
      <vt:lpstr>Utilities</vt:lpstr>
      <vt:lpstr>Payroll</vt:lpstr>
      <vt:lpstr>Stormwater</vt:lpstr>
      <vt:lpstr>Subventions</vt:lpstr>
      <vt:lpstr>Park</vt:lpstr>
      <vt:lpstr>By Source</vt:lpstr>
      <vt:lpstr>16-17</vt:lpstr>
      <vt:lpstr>Dept Totals</vt:lpstr>
      <vt:lpstr>AdminFinance</vt:lpstr>
      <vt:lpstr>Legal</vt:lpstr>
      <vt:lpstr>District Engineer</vt:lpstr>
      <vt:lpstr>Public Works</vt:lpstr>
      <vt:lpstr>EP</vt:lpstr>
      <vt:lpstr>'General Fund'!Print_Titles</vt:lpstr>
      <vt:lpstr>Payroll!Print_Titles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moblie1</dc:creator>
  <cp:lastModifiedBy>moblie1</cp:lastModifiedBy>
  <cp:lastPrinted>2016-06-08T20:34:27Z</cp:lastPrinted>
  <dcterms:created xsi:type="dcterms:W3CDTF">2014-04-26T17:59:29Z</dcterms:created>
  <dcterms:modified xsi:type="dcterms:W3CDTF">2016-06-08T20:34:57Z</dcterms:modified>
</cp:coreProperties>
</file>